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28800" windowHeight="12300" tabRatio="699" firstSheet="2" activeTab="2"/>
  </bookViews>
  <sheets>
    <sheet name="Hoja2" sheetId="2" state="hidden" r:id="rId1"/>
    <sheet name="Hoja3" sheetId="3" state="hidden" r:id="rId2"/>
    <sheet name="01" sheetId="20" r:id="rId3"/>
    <sheet name="02" sheetId="21" r:id="rId4"/>
    <sheet name="03" sheetId="22" r:id="rId5"/>
    <sheet name="04" sheetId="23" r:id="rId6"/>
    <sheet name="05" sheetId="27" r:id="rId7"/>
    <sheet name="06" sheetId="28" r:id="rId8"/>
    <sheet name="07" sheetId="30" r:id="rId9"/>
    <sheet name="08" sheetId="31" r:id="rId10"/>
    <sheet name="09" sheetId="25" r:id="rId11"/>
  </sheets>
  <definedNames>
    <definedName name="_xlnm.Print_Area" localSheetId="2">'01'!$A$1:$O$36</definedName>
    <definedName name="_xlnm.Print_Area" localSheetId="3">'02'!$A$1:$O$122</definedName>
    <definedName name="_xlnm.Print_Area" localSheetId="4">'03'!$A$1:$O$27</definedName>
    <definedName name="_xlnm.Print_Area" localSheetId="5">'04'!$A$1:$O$18</definedName>
    <definedName name="_xlnm.Print_Area" localSheetId="6">'05'!$A$1:$O$19</definedName>
    <definedName name="_xlnm.Print_Area" localSheetId="7">'06'!$A$1:$O$7</definedName>
    <definedName name="_xlnm.Print_Area" localSheetId="8">'07'!$A$1:$O$86</definedName>
    <definedName name="_xlnm.Print_Area" localSheetId="9">'08'!$A$1:$O$20</definedName>
    <definedName name="_xlnm.Print_Area" localSheetId="10">'09'!$A$1:$O$5</definedName>
    <definedName name="_xlnm.Print_Titles" localSheetId="2">'01'!$1:$4</definedName>
    <definedName name="_xlnm.Print_Titles" localSheetId="3">'02'!$1:$4</definedName>
    <definedName name="_xlnm.Print_Titles" localSheetId="4">'03'!$1:$4</definedName>
    <definedName name="_xlnm.Print_Titles" localSheetId="5">'04'!$1:$4</definedName>
    <definedName name="_xlnm.Print_Titles" localSheetId="6">'05'!$1:$4</definedName>
    <definedName name="_xlnm.Print_Titles" localSheetId="7">'06'!$1:$4</definedName>
    <definedName name="_xlnm.Print_Titles" localSheetId="8">'07'!$1:$4</definedName>
    <definedName name="_xlnm.Print_Titles" localSheetId="9">'08'!$1:$4</definedName>
    <definedName name="_xlnm.Print_Titles" localSheetId="10">'09'!$1:$4</definedName>
  </definedNames>
  <calcPr calcId="162913"/>
</workbook>
</file>

<file path=xl/calcChain.xml><?xml version="1.0" encoding="utf-8"?>
<calcChain xmlns="http://schemas.openxmlformats.org/spreadsheetml/2006/main">
  <c r="N29" i="20" l="1"/>
  <c r="N106" i="21" l="1"/>
  <c r="N98" i="21"/>
  <c r="N93" i="21"/>
  <c r="N60" i="21"/>
  <c r="N47" i="21"/>
  <c r="N33" i="21"/>
  <c r="N80" i="30" l="1"/>
  <c r="N79" i="30"/>
  <c r="N78" i="30"/>
  <c r="N76" i="30"/>
  <c r="N62" i="30"/>
  <c r="N65" i="30" s="1"/>
  <c r="N60" i="30"/>
  <c r="N55" i="30"/>
  <c r="N50" i="30"/>
  <c r="N45" i="30"/>
  <c r="N40" i="30"/>
  <c r="N39" i="30"/>
  <c r="N38" i="30"/>
  <c r="N35" i="30"/>
  <c r="N30" i="30"/>
  <c r="N27" i="30"/>
  <c r="N24" i="30"/>
  <c r="N22" i="30"/>
  <c r="N19" i="30"/>
  <c r="N14" i="30"/>
  <c r="N11" i="30"/>
  <c r="N8" i="30"/>
  <c r="N6" i="30"/>
  <c r="N10" i="23" l="1"/>
  <c r="N11" i="23" s="1"/>
  <c r="N13" i="23" s="1"/>
  <c r="M80" i="30" l="1"/>
  <c r="M79" i="30"/>
  <c r="M78" i="30"/>
  <c r="M76" i="30"/>
  <c r="M62" i="30"/>
  <c r="M65" i="30"/>
  <c r="M60" i="30"/>
  <c r="M55" i="30"/>
  <c r="M50" i="30"/>
  <c r="M42" i="30"/>
  <c r="M45" i="30"/>
  <c r="M40" i="30"/>
  <c r="M39" i="30"/>
  <c r="M38" i="30"/>
  <c r="M35" i="30"/>
  <c r="M30" i="30"/>
  <c r="M27" i="30"/>
  <c r="M22" i="30"/>
  <c r="M19" i="30"/>
  <c r="M14" i="30"/>
  <c r="M11" i="30"/>
  <c r="M8" i="30"/>
  <c r="M6" i="30"/>
  <c r="M29" i="20"/>
  <c r="M10" i="23"/>
  <c r="M11" i="23"/>
  <c r="M13" i="23"/>
  <c r="M106" i="21"/>
  <c r="M98" i="21"/>
  <c r="M93" i="21"/>
  <c r="M60" i="21"/>
  <c r="M47" i="21"/>
  <c r="M33" i="21"/>
  <c r="L106" i="21"/>
  <c r="L98" i="21"/>
  <c r="L93" i="21"/>
  <c r="L60" i="21"/>
  <c r="L47" i="21"/>
  <c r="L33" i="21"/>
  <c r="L80" i="30"/>
  <c r="L79" i="30"/>
  <c r="L78" i="30"/>
  <c r="L76" i="30"/>
  <c r="L63" i="30"/>
  <c r="L62" i="30"/>
  <c r="L65" i="30"/>
  <c r="L60" i="30"/>
  <c r="L55" i="30"/>
  <c r="L50" i="30"/>
  <c r="L43" i="30"/>
  <c r="L42" i="30"/>
  <c r="L45" i="30"/>
  <c r="L40" i="30"/>
  <c r="L39" i="30"/>
  <c r="L38" i="30"/>
  <c r="L35" i="30"/>
  <c r="L30" i="30"/>
  <c r="L27" i="30"/>
  <c r="L22" i="30"/>
  <c r="L19" i="30"/>
  <c r="L14" i="30"/>
  <c r="L11" i="30"/>
  <c r="L8" i="30"/>
  <c r="L6" i="30"/>
  <c r="L10" i="23"/>
  <c r="L11" i="23"/>
  <c r="L13" i="23"/>
  <c r="K29" i="20"/>
  <c r="K10" i="23"/>
  <c r="K11" i="23"/>
  <c r="K13" i="23"/>
  <c r="K106" i="21"/>
  <c r="K98" i="21"/>
  <c r="K93" i="21"/>
  <c r="K60" i="21"/>
  <c r="K47" i="21"/>
  <c r="K33" i="21"/>
  <c r="J80" i="30"/>
  <c r="J79" i="30"/>
  <c r="J78" i="30"/>
  <c r="J76" i="30"/>
  <c r="J63" i="30"/>
  <c r="J62" i="30"/>
  <c r="J65" i="30"/>
  <c r="J60" i="30"/>
  <c r="J55" i="30"/>
  <c r="J50" i="30"/>
  <c r="J43" i="30"/>
  <c r="J42" i="30"/>
  <c r="J45" i="30"/>
  <c r="J40" i="30"/>
  <c r="J39" i="30"/>
  <c r="J38" i="30"/>
  <c r="J36" i="30"/>
  <c r="J35" i="30"/>
  <c r="J33" i="30"/>
  <c r="J32" i="30"/>
  <c r="J30" i="30"/>
  <c r="J28" i="30"/>
  <c r="J27" i="30"/>
  <c r="J22" i="30"/>
  <c r="J20" i="30"/>
  <c r="J19" i="30"/>
  <c r="J17" i="30"/>
  <c r="J16" i="30"/>
  <c r="J14" i="30"/>
  <c r="J12" i="30"/>
  <c r="J11" i="30"/>
  <c r="J10" i="30"/>
  <c r="J8" i="30"/>
  <c r="J6" i="30"/>
  <c r="J29" i="20"/>
  <c r="J106" i="21"/>
  <c r="J98" i="21"/>
  <c r="J93" i="21"/>
  <c r="J60" i="21"/>
  <c r="J47" i="21"/>
  <c r="J33" i="21"/>
  <c r="I10" i="23"/>
  <c r="I11" i="23"/>
  <c r="I13" i="23"/>
  <c r="I29" i="20"/>
  <c r="I80" i="30"/>
  <c r="I79" i="30"/>
  <c r="I78" i="30"/>
  <c r="I76" i="30"/>
  <c r="I63" i="30"/>
  <c r="I62" i="30"/>
  <c r="I65" i="30"/>
  <c r="I60" i="30"/>
  <c r="I55" i="30"/>
  <c r="I50" i="30"/>
  <c r="I43" i="30"/>
  <c r="I42" i="30"/>
  <c r="I45" i="30"/>
  <c r="I40" i="30"/>
  <c r="I39" i="30"/>
  <c r="I38" i="30"/>
  <c r="I35" i="30"/>
  <c r="I30" i="30"/>
  <c r="I27" i="30"/>
  <c r="I22" i="30"/>
  <c r="I19" i="30"/>
  <c r="I14" i="30"/>
  <c r="I12" i="30"/>
  <c r="I11" i="30"/>
  <c r="I10" i="30"/>
  <c r="I9" i="30"/>
  <c r="I8" i="30"/>
  <c r="I6" i="30"/>
  <c r="I106" i="21"/>
  <c r="I98" i="21"/>
  <c r="I93" i="21"/>
  <c r="I60" i="21"/>
  <c r="I47" i="21"/>
  <c r="I33" i="21"/>
  <c r="H80" i="30"/>
  <c r="H79" i="30"/>
  <c r="H78" i="30"/>
  <c r="H76" i="30"/>
  <c r="H65" i="30"/>
  <c r="H60" i="30"/>
  <c r="H55" i="30"/>
  <c r="H50" i="30"/>
  <c r="H43" i="30"/>
  <c r="H42" i="30"/>
  <c r="H45" i="30"/>
  <c r="H40" i="30"/>
  <c r="H39" i="30"/>
  <c r="H38" i="30"/>
  <c r="H36" i="30"/>
  <c r="H35" i="30"/>
  <c r="H30" i="30"/>
  <c r="H28" i="30"/>
  <c r="H27" i="30"/>
  <c r="H22" i="30"/>
  <c r="H20" i="30"/>
  <c r="H19" i="30"/>
  <c r="H14" i="30"/>
  <c r="H12" i="30"/>
  <c r="H11" i="30"/>
  <c r="H10" i="30"/>
  <c r="H8" i="30"/>
  <c r="H6" i="30"/>
  <c r="H29" i="20"/>
  <c r="O62" i="30"/>
  <c r="O122" i="21"/>
  <c r="O13" i="27"/>
  <c r="O6" i="27"/>
  <c r="A6" i="30"/>
  <c r="A7" i="30"/>
  <c r="A8" i="30"/>
  <c r="A9" i="30"/>
  <c r="A10" i="30"/>
  <c r="A11" i="30"/>
  <c r="A12" i="30"/>
  <c r="A6" i="27"/>
  <c r="A7" i="27"/>
  <c r="A8" i="27"/>
  <c r="A9" i="27"/>
  <c r="A10" i="27"/>
  <c r="A11" i="27"/>
  <c r="A6" i="23"/>
  <c r="A7" i="23"/>
  <c r="A8" i="23"/>
  <c r="A9" i="23"/>
  <c r="A10" i="23"/>
  <c r="A11" i="23"/>
  <c r="A12" i="23"/>
  <c r="A13" i="23"/>
  <c r="A6" i="22"/>
  <c r="A7" i="22"/>
  <c r="A8" i="22"/>
  <c r="A9" i="22"/>
  <c r="A10" i="22"/>
  <c r="O5" i="25"/>
  <c r="O10" i="31"/>
  <c r="O64" i="30"/>
  <c r="O63" i="30"/>
  <c r="O59" i="30"/>
  <c r="O58" i="30"/>
  <c r="O57" i="30"/>
  <c r="O7" i="27"/>
  <c r="O6" i="23"/>
  <c r="O24" i="22"/>
  <c r="O23" i="22"/>
  <c r="O22" i="22"/>
  <c r="O21" i="22"/>
  <c r="O20" i="22"/>
  <c r="O18" i="22"/>
  <c r="O16" i="22"/>
  <c r="O14" i="22"/>
  <c r="O13" i="22"/>
  <c r="O12" i="22"/>
  <c r="O10" i="22"/>
  <c r="O9" i="22"/>
  <c r="O8" i="22"/>
  <c r="O7" i="22"/>
  <c r="O6" i="22"/>
  <c r="O22" i="21"/>
  <c r="O21" i="21"/>
  <c r="O20" i="21"/>
  <c r="O19" i="21"/>
  <c r="O18" i="21"/>
  <c r="O16" i="21"/>
  <c r="O15" i="21"/>
  <c r="O14" i="21"/>
  <c r="O13" i="21"/>
  <c r="O12" i="21"/>
  <c r="O11" i="21"/>
  <c r="O9" i="21"/>
  <c r="O8" i="21"/>
  <c r="O7" i="21"/>
  <c r="O6" i="21"/>
  <c r="O5" i="21"/>
  <c r="O24" i="21"/>
  <c r="O25" i="21"/>
  <c r="O26" i="21"/>
  <c r="O27" i="21"/>
  <c r="O28" i="21"/>
  <c r="O29" i="21"/>
  <c r="O30" i="21"/>
  <c r="O31" i="21"/>
  <c r="O32" i="21"/>
  <c r="O33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O89" i="21"/>
  <c r="O90" i="21"/>
  <c r="O91" i="21"/>
  <c r="O92" i="21"/>
  <c r="O93" i="21"/>
  <c r="O95" i="21"/>
  <c r="O96" i="21"/>
  <c r="O97" i="21"/>
  <c r="O98" i="21"/>
  <c r="O100" i="21"/>
  <c r="O101" i="21"/>
  <c r="O102" i="21"/>
  <c r="O103" i="21"/>
  <c r="O104" i="21"/>
  <c r="O105" i="21"/>
  <c r="O106" i="21"/>
  <c r="O108" i="21"/>
  <c r="O109" i="21"/>
  <c r="O110" i="21"/>
  <c r="O111" i="21"/>
  <c r="O112" i="21"/>
  <c r="O113" i="21"/>
  <c r="O114" i="21"/>
  <c r="O115" i="21"/>
  <c r="O116" i="21"/>
  <c r="O117" i="21"/>
  <c r="O119" i="21"/>
  <c r="O120" i="21"/>
  <c r="O121" i="21"/>
  <c r="O6" i="20"/>
  <c r="O7" i="20"/>
  <c r="O9" i="20"/>
  <c r="O10" i="20"/>
  <c r="O11" i="20"/>
  <c r="O13" i="20"/>
  <c r="O14" i="20"/>
  <c r="O15" i="20"/>
  <c r="O17" i="20"/>
  <c r="O18" i="20"/>
  <c r="O19" i="20"/>
  <c r="O20" i="20"/>
  <c r="O22" i="20"/>
  <c r="O23" i="20"/>
  <c r="O24" i="20"/>
  <c r="O25" i="20"/>
  <c r="O26" i="20"/>
  <c r="O27" i="20"/>
  <c r="O28" i="20"/>
  <c r="O5" i="20"/>
  <c r="O29" i="20"/>
  <c r="A8" i="21"/>
  <c r="A9" i="21"/>
  <c r="A10" i="21"/>
  <c r="A11" i="21"/>
  <c r="A12" i="21"/>
  <c r="A13" i="21"/>
  <c r="A14" i="21"/>
  <c r="A15" i="21"/>
  <c r="A16" i="21"/>
  <c r="O20" i="31"/>
  <c r="O19" i="31"/>
  <c r="O18" i="31"/>
  <c r="O17" i="31"/>
  <c r="O15" i="31"/>
  <c r="O14" i="31"/>
  <c r="O13" i="31"/>
  <c r="O12" i="31"/>
  <c r="O11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O9" i="31"/>
  <c r="O8" i="31"/>
  <c r="O7" i="31"/>
  <c r="O6" i="31"/>
  <c r="O5" i="31"/>
  <c r="O12" i="30"/>
  <c r="O11" i="30"/>
  <c r="O10" i="30"/>
  <c r="O9" i="30"/>
  <c r="O8" i="30"/>
  <c r="O7" i="30"/>
  <c r="O6" i="30"/>
  <c r="O20" i="30"/>
  <c r="O19" i="30"/>
  <c r="O18" i="30"/>
  <c r="O17" i="30"/>
  <c r="O16" i="30"/>
  <c r="O15" i="30"/>
  <c r="O14" i="30"/>
  <c r="O28" i="30"/>
  <c r="O27" i="30"/>
  <c r="O26" i="30"/>
  <c r="O25" i="30"/>
  <c r="O24" i="30"/>
  <c r="O23" i="30"/>
  <c r="O22" i="30"/>
  <c r="O40" i="30"/>
  <c r="O39" i="30"/>
  <c r="O38" i="30"/>
  <c r="O36" i="30"/>
  <c r="O35" i="30"/>
  <c r="O34" i="30"/>
  <c r="O33" i="30"/>
  <c r="O32" i="30"/>
  <c r="O31" i="30"/>
  <c r="O30" i="30"/>
  <c r="O86" i="30"/>
  <c r="O85" i="30"/>
  <c r="O84" i="30"/>
  <c r="O83" i="30"/>
  <c r="O82" i="30"/>
  <c r="O81" i="30"/>
  <c r="O80" i="30"/>
  <c r="O79" i="30"/>
  <c r="O78" i="30"/>
  <c r="O77" i="30"/>
  <c r="O76" i="30"/>
  <c r="O74" i="30"/>
  <c r="O73" i="30"/>
  <c r="O71" i="30"/>
  <c r="O70" i="30"/>
  <c r="O69" i="30"/>
  <c r="O68" i="30"/>
  <c r="O67" i="30"/>
  <c r="O54" i="30"/>
  <c r="O53" i="30"/>
  <c r="O52" i="30"/>
  <c r="O49" i="30"/>
  <c r="O48" i="30"/>
  <c r="O47" i="30"/>
  <c r="O44" i="30"/>
  <c r="O43" i="30"/>
  <c r="O42" i="30"/>
  <c r="A13" i="30"/>
  <c r="A14" i="30"/>
  <c r="A15" i="30"/>
  <c r="A16" i="30"/>
  <c r="A17" i="30"/>
  <c r="A18" i="30"/>
  <c r="A19" i="30"/>
  <c r="A20" i="30"/>
  <c r="A6" i="28"/>
  <c r="A7" i="28"/>
  <c r="O7" i="28"/>
  <c r="O6" i="28"/>
  <c r="O5" i="28"/>
  <c r="O17" i="27"/>
  <c r="O16" i="27"/>
  <c r="O15" i="27"/>
  <c r="O14" i="27"/>
  <c r="O11" i="27"/>
  <c r="O10" i="27"/>
  <c r="O9" i="27"/>
  <c r="O8" i="27"/>
  <c r="A12" i="27"/>
  <c r="A13" i="27"/>
  <c r="A14" i="27"/>
  <c r="A15" i="27"/>
  <c r="A16" i="27"/>
  <c r="A17" i="27"/>
  <c r="A14" i="23"/>
  <c r="A15" i="23"/>
  <c r="A16" i="23"/>
  <c r="A17" i="23"/>
  <c r="A18" i="23"/>
  <c r="O18" i="23"/>
  <c r="O17" i="23"/>
  <c r="O16" i="23"/>
  <c r="O7" i="23"/>
  <c r="O8" i="23"/>
  <c r="O9" i="23"/>
  <c r="O11" i="23"/>
  <c r="O12" i="23"/>
  <c r="O15" i="23"/>
  <c r="A11" i="22"/>
  <c r="A6" i="21"/>
  <c r="A6" i="20"/>
  <c r="A7" i="20"/>
  <c r="A8" i="20"/>
  <c r="A15" i="22"/>
  <c r="A16" i="22"/>
  <c r="A12" i="22"/>
  <c r="A13" i="22"/>
  <c r="A14" i="22"/>
  <c r="A21" i="30"/>
  <c r="A22" i="30"/>
  <c r="A23" i="30"/>
  <c r="A24" i="30"/>
  <c r="A25" i="30"/>
  <c r="A26" i="30"/>
  <c r="A27" i="30"/>
  <c r="A28" i="30"/>
  <c r="O55" i="30"/>
  <c r="O45" i="30"/>
  <c r="O60" i="30"/>
  <c r="O50" i="30"/>
  <c r="O65" i="30"/>
  <c r="A17" i="22"/>
  <c r="A18" i="22"/>
  <c r="A17" i="21"/>
  <c r="A18" i="21"/>
  <c r="A19" i="21"/>
  <c r="A20" i="21"/>
  <c r="A21" i="21"/>
  <c r="A22" i="21"/>
  <c r="A29" i="30"/>
  <c r="A30" i="30"/>
  <c r="A31" i="30"/>
  <c r="A32" i="30"/>
  <c r="A33" i="30"/>
  <c r="A34" i="30"/>
  <c r="A35" i="30"/>
  <c r="A36" i="30"/>
  <c r="A19" i="22"/>
  <c r="A20" i="22"/>
  <c r="A21" i="22"/>
  <c r="A22" i="22"/>
  <c r="A23" i="22"/>
  <c r="A24" i="22"/>
  <c r="A23" i="21"/>
  <c r="A24" i="21"/>
  <c r="A25" i="21"/>
  <c r="A26" i="21"/>
  <c r="A27" i="21"/>
  <c r="A28" i="21"/>
  <c r="A29" i="21"/>
  <c r="A30" i="21"/>
  <c r="A31" i="21"/>
  <c r="A32" i="21"/>
  <c r="A37" i="30"/>
  <c r="A38" i="30"/>
  <c r="A39" i="30"/>
  <c r="A40" i="30"/>
  <c r="A34" i="21"/>
  <c r="A35" i="21"/>
  <c r="A36" i="21"/>
  <c r="A37" i="21"/>
  <c r="A38" i="21"/>
  <c r="A39" i="21"/>
  <c r="A40" i="21"/>
  <c r="A41" i="21"/>
  <c r="A42" i="21"/>
  <c r="A43" i="21"/>
  <c r="A41" i="30"/>
  <c r="A42" i="30"/>
  <c r="A43" i="30"/>
  <c r="A44" i="30"/>
  <c r="A45" i="30"/>
  <c r="A48" i="21"/>
  <c r="A49" i="21"/>
  <c r="A50" i="21"/>
  <c r="A51" i="21"/>
  <c r="A52" i="21"/>
  <c r="A53" i="21"/>
  <c r="A54" i="21"/>
  <c r="A55" i="21"/>
  <c r="A56" i="21"/>
  <c r="A57" i="21"/>
  <c r="A46" i="30"/>
  <c r="A47" i="30"/>
  <c r="A48" i="30"/>
  <c r="A49" i="30"/>
  <c r="A50" i="30"/>
  <c r="A61" i="21"/>
  <c r="A62" i="21"/>
  <c r="A63" i="21"/>
  <c r="A64" i="21"/>
  <c r="A65" i="21"/>
  <c r="A66" i="21"/>
  <c r="A67" i="21"/>
  <c r="A68" i="21"/>
  <c r="A69" i="21"/>
  <c r="A70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51" i="30"/>
  <c r="A52" i="30"/>
  <c r="A53" i="30"/>
  <c r="A54" i="30"/>
  <c r="A55" i="30"/>
  <c r="A94" i="21"/>
  <c r="A95" i="21"/>
  <c r="A96" i="21"/>
  <c r="A97" i="21"/>
  <c r="A98" i="21"/>
  <c r="A56" i="30"/>
  <c r="A57" i="30"/>
  <c r="A58" i="30"/>
  <c r="A59" i="30"/>
  <c r="A99" i="21"/>
  <c r="A100" i="21"/>
  <c r="A101" i="21"/>
  <c r="A102" i="21"/>
  <c r="A103" i="21"/>
  <c r="A104" i="21"/>
  <c r="A105" i="21"/>
  <c r="A106" i="21"/>
  <c r="A60" i="30"/>
  <c r="A61" i="30"/>
  <c r="A62" i="30"/>
  <c r="A63" i="30"/>
  <c r="A64" i="30"/>
  <c r="A65" i="30"/>
  <c r="A107" i="21"/>
  <c r="A108" i="21"/>
  <c r="A109" i="21"/>
  <c r="A110" i="21"/>
  <c r="A111" i="21"/>
  <c r="A112" i="21"/>
  <c r="A113" i="21"/>
  <c r="A114" i="21"/>
  <c r="A115" i="21"/>
  <c r="A116" i="21"/>
  <c r="A66" i="30"/>
  <c r="A67" i="30"/>
  <c r="A68" i="30"/>
  <c r="A69" i="30"/>
  <c r="A70" i="30"/>
  <c r="A71" i="30"/>
  <c r="A118" i="21"/>
  <c r="A119" i="21"/>
  <c r="A120" i="21"/>
  <c r="A121" i="21"/>
  <c r="A122" i="21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O13" i="23"/>
  <c r="O10" i="23"/>
</calcChain>
</file>

<file path=xl/sharedStrings.xml><?xml version="1.0" encoding="utf-8"?>
<sst xmlns="http://schemas.openxmlformats.org/spreadsheetml/2006/main" count="462" uniqueCount="274">
  <si>
    <t>No.</t>
  </si>
  <si>
    <t>ESTADÍSTICA</t>
  </si>
  <si>
    <t>SECRETARÍA DEL AYUNTAMIENTO</t>
  </si>
  <si>
    <t>Multas aplicadas</t>
  </si>
  <si>
    <t>*(1) Permisos eventuales o de temporada autorizados (art. 33 del Reglamento para el Uso de la Vía Pública en el Ejercicio de la Actividad Comercial en Monterrey,N.L.)</t>
  </si>
  <si>
    <t>Permisos autorizados  (art. 23 del Reglamento para el Uso de la Vía Pública en el Ejercicio de la Actividad Comercial en Monterrey,N.L.)</t>
  </si>
  <si>
    <t>*(3) Reubicación de comerciantes de vía pública</t>
  </si>
  <si>
    <t>*(2) Operativos de comercio en vía pública</t>
  </si>
  <si>
    <t>*(2) Operativos en mercados rodantes</t>
  </si>
  <si>
    <t>NOTA:</t>
  </si>
  <si>
    <t>*(2) Operativo significa acciones especiales de inspección y aplicación del reglamento para efectos de reubicación y/o retención de mercancías,  implantadas para verificar aspectos específicos.</t>
  </si>
  <si>
    <t>*(1) Los permisos eventuales o de temporada se registran en las cuentas 2811, dichos permisos no incrementan el Padrón de Comerciantes.</t>
  </si>
  <si>
    <t>Nota: La Cuenta 2814 (Ene, Feb-2012) fue reportada por la Direccion de Ingresos en virtud de haber aportacion en dicho rubro.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</si>
  <si>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</si>
  <si>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Operativos</t>
  </si>
  <si>
    <t>Ingresos</t>
  </si>
  <si>
    <t>Ingreso recaudado por multas (cta. 4181)</t>
  </si>
  <si>
    <t>Ingresos por ocupación vía pública provisional (cta. 2811)</t>
  </si>
  <si>
    <t>Ingresos totales</t>
  </si>
  <si>
    <t>Ingresos por baños públicos</t>
  </si>
  <si>
    <t>Ingresos por mercados municipales</t>
  </si>
  <si>
    <t>Mercados rodantes (cta 2815)</t>
  </si>
  <si>
    <t>Aportación por administración (cta. 2814)</t>
  </si>
  <si>
    <t>Ingresos por ocupación vía pública  (cta. 2810)</t>
  </si>
  <si>
    <t>Total de operativos</t>
  </si>
  <si>
    <t>Atención ciudadana en las oficinas de la Dirección de Comercio</t>
  </si>
  <si>
    <t xml:space="preserve">Retenciones - Actas de levantamiento de enseres </t>
  </si>
  <si>
    <t>Bajas de retenciones por perecederos</t>
  </si>
  <si>
    <t>Amonestaciones</t>
  </si>
  <si>
    <t>Atención ciudadana</t>
  </si>
  <si>
    <t>Retención, bajas, multas y/o amonestaciones</t>
  </si>
  <si>
    <t xml:space="preserve">Quejas recibidas </t>
  </si>
  <si>
    <t xml:space="preserve">Quejas resueltas 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</si>
  <si>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</si>
  <si>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</si>
  <si>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</si>
  <si>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</si>
  <si>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</si>
  <si>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Área de 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</si>
  <si>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</si>
  <si>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</si>
  <si>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</si>
  <si>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</si>
  <si>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</si>
  <si>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</si>
  <si>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</si>
  <si>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</si>
  <si>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</si>
  <si>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</si>
  <si>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</si>
  <si>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</si>
  <si>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Coordinación operativa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</si>
  <si>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</si>
  <si>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</si>
  <si>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</si>
  <si>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</si>
  <si>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</si>
  <si>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</si>
  <si>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</si>
  <si>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</si>
  <si>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</si>
  <si>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Total</t>
  </si>
  <si>
    <t>Coordinación operativa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</si>
  <si>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</si>
  <si>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</si>
  <si>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</si>
  <si>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</si>
  <si>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</si>
  <si>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</si>
  <si>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</si>
  <si>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</si>
  <si>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</si>
  <si>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</si>
  <si>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</si>
  <si>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</si>
  <si>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Coordinación operativa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</si>
  <si>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</si>
  <si>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</si>
  <si>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</si>
  <si>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</si>
  <si>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</si>
  <si>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</si>
  <si>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</si>
  <si>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</si>
  <si>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</si>
  <si>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</si>
  <si>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</si>
  <si>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</si>
  <si>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</si>
  <si>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</si>
  <si>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</si>
  <si>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</si>
  <si>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</si>
  <si>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</si>
  <si>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</si>
  <si>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</si>
  <si>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</si>
  <si>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</si>
  <si>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</si>
  <si>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</si>
  <si>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</si>
  <si>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</si>
  <si>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</si>
  <si>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</si>
  <si>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</si>
  <si>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</si>
  <si>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</si>
  <si>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</si>
  <si>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</si>
  <si>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</si>
  <si>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</si>
  <si>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</si>
  <si>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</si>
  <si>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</si>
  <si>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</si>
  <si>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</si>
  <si>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</si>
  <si>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</si>
  <si>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</si>
  <si>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</si>
  <si>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</si>
  <si>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</si>
  <si>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</si>
  <si>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</si>
  <si>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</si>
  <si>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</si>
  <si>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</si>
  <si>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</si>
  <si>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</si>
  <si>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</si>
  <si>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</si>
  <si>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</si>
  <si>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</si>
  <si>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</si>
  <si>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</si>
  <si>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</si>
  <si>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</si>
  <si>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</si>
  <si>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</si>
  <si>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</si>
  <si>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</si>
  <si>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</si>
  <si>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</si>
  <si>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materioales peligrosos en tanques estacionarios</t>
  </si>
  <si>
    <t>Dictámenes de riesgos pagados</t>
  </si>
  <si>
    <t>Ingreso por dictámenes de factibilidad</t>
  </si>
  <si>
    <t>Constancias Expedidas</t>
  </si>
  <si>
    <t>Constancias Certificadas</t>
  </si>
  <si>
    <t>Constancias No Certificadas</t>
  </si>
  <si>
    <t>Ingreso por Constancias Certificadas</t>
  </si>
  <si>
    <t xml:space="preserve">*Jueces Auxiliares: cambio de concepto de Delegados Municipales a Jueces Auxiliares debido a la aprobación del Reglamento de Jueces Auxiliares del Municipio de Monterrey, aprobado en el Periódico Aficial del Estado de Nuevo León el 27 de febrero del 2016. </t>
  </si>
  <si>
    <t>Call Center</t>
  </si>
  <si>
    <t>Constancias</t>
  </si>
  <si>
    <t>Proyectos Transversales y Voluntariado</t>
  </si>
  <si>
    <t>ONG´S Registradas</t>
  </si>
  <si>
    <t>Gestiones con Asociaciones Civiles</t>
  </si>
  <si>
    <t>Gestiones con Empresas</t>
  </si>
  <si>
    <t xml:space="preserve">Eventos Realizados en Sinergia con ONG´S </t>
  </si>
  <si>
    <t>Eventos Realizados en Sinergia con Empresas y/o Dependencias Gubernamentales</t>
  </si>
  <si>
    <t>Área Operativa</t>
  </si>
  <si>
    <t>Cartas extendidas por los Jueces Auxiliares*</t>
  </si>
  <si>
    <t>Llamadas a Jueces Auxiliares*</t>
  </si>
  <si>
    <t>Cantidad de Jueces Auxiliares Visitados*</t>
  </si>
  <si>
    <t>Gestoría</t>
  </si>
  <si>
    <t>Gestoría Solicitada</t>
  </si>
  <si>
    <t>Gestoría Resuelta</t>
  </si>
  <si>
    <t>Gestoría en Trámite</t>
  </si>
  <si>
    <t>1 - año</t>
  </si>
  <si>
    <t>3 - años</t>
  </si>
  <si>
    <t>Total de tramites</t>
  </si>
  <si>
    <t>Total de ingresos Municipales</t>
  </si>
  <si>
    <t>Reclutamiento</t>
  </si>
  <si>
    <t>Jovenes que se registraron para su servicio SMN</t>
  </si>
  <si>
    <t>Resello de cartillas con resultados de ultimos sorteos</t>
  </si>
  <si>
    <t>Solicitudes de Servicios Municipales</t>
  </si>
  <si>
    <t>*CAM: Centro de Atención Municipal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</si>
  <si>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</si>
  <si>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</si>
  <si>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</si>
  <si>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</si>
  <si>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</si>
  <si>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</si>
  <si>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</si>
  <si>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</si>
  <si>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</si>
  <si>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</si>
  <si>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</si>
  <si>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</si>
  <si>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Anuencia Municipal para Permisos de Alcoholes</t>
  </si>
  <si>
    <t>Anuencia Municipal para Permisos Especiales No Lucrativos</t>
  </si>
  <si>
    <t>Anuencia Municipal para Permisos Especiales Lucrativos de Alcoholes aprobados por el Ayuntamiento</t>
  </si>
  <si>
    <t>Asuntos Recibidos</t>
  </si>
  <si>
    <t>CEDH</t>
  </si>
  <si>
    <t>Amparo</t>
  </si>
  <si>
    <t>Fiscal</t>
  </si>
  <si>
    <t>Penal</t>
  </si>
  <si>
    <t>Civil</t>
  </si>
  <si>
    <t>Mercantil</t>
  </si>
  <si>
    <t>Concencioso Administrativo</t>
  </si>
  <si>
    <t>Asuntos Concluidos</t>
  </si>
  <si>
    <t>Asuntos a Favor del Municipio</t>
  </si>
  <si>
    <t>Asuntos en Contra del Municipio</t>
  </si>
  <si>
    <t>Personas Detenidas</t>
  </si>
  <si>
    <t>Consultas</t>
  </si>
  <si>
    <t>Contratos</t>
  </si>
  <si>
    <t>Certificaciones</t>
  </si>
  <si>
    <t>Centro</t>
  </si>
  <si>
    <t>Norte</t>
  </si>
  <si>
    <t>Sur</t>
  </si>
  <si>
    <t>Personas Consignadas</t>
  </si>
  <si>
    <t>Revisión de actas del Comité Técnico de Adquisiciones.</t>
  </si>
  <si>
    <t>Revisión de bases de licitaciones emitidas por la Dir. de Adquisiciones</t>
  </si>
  <si>
    <t>Procesos de Obras Púb. (Comité de Fallos)</t>
  </si>
  <si>
    <t>Juntas del Comité de Adquisiciones, Arren. y Prestación de servicios</t>
  </si>
  <si>
    <t>Procesos y bases de licitación pública (Comité Técnico de Adquisiciones)</t>
  </si>
  <si>
    <t>Revisión y Juntas</t>
  </si>
  <si>
    <t>Notoria Improcedencia</t>
  </si>
  <si>
    <t>Desistimientos</t>
  </si>
  <si>
    <t>Sobreseídos</t>
  </si>
  <si>
    <t>Audiencias</t>
  </si>
  <si>
    <t>Audiencias Tribunal Contencioso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</si>
  <si>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</si>
  <si>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</si>
  <si>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</si>
  <si>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</si>
  <si>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</si>
  <si>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</si>
  <si>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</si>
  <si>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Notificaciones para Admision</t>
  </si>
  <si>
    <t>Notificaciones para Traslado</t>
  </si>
  <si>
    <t>Fortalecimiento del Sistema Juridico Municipal para La Prevención de Controversias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</si>
  <si>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</si>
  <si>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</si>
  <si>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</si>
  <si>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</si>
  <si>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</si>
  <si>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</si>
  <si>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</si>
  <si>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</si>
  <si>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Elaboración de Fichas del Archivo Histórico</t>
  </si>
  <si>
    <t>Personas Atendidas en el Archivo Histórico</t>
  </si>
  <si>
    <t>Publicaciones en el Portal del Archivo Histórico</t>
  </si>
  <si>
    <t>Solicitud y/o búsqueda de documentos, copias simples y/o certificadas</t>
  </si>
  <si>
    <t>Archivo Histórico</t>
  </si>
  <si>
    <t>Nombre de Variable</t>
  </si>
  <si>
    <t>Ingreso por toma de fotografia</t>
  </si>
  <si>
    <t>Ingreso por cuota municipal por expedición de pasaportes</t>
  </si>
  <si>
    <t>Informacion para la inscripción de jovenes al SMN</t>
  </si>
  <si>
    <t>Expedición de Pasaportes</t>
  </si>
  <si>
    <t xml:space="preserve">6 - años </t>
  </si>
  <si>
    <t xml:space="preserve">10 - años </t>
  </si>
  <si>
    <t>Revisiones</t>
  </si>
  <si>
    <t>Personas Consignadas - Fuero Común</t>
  </si>
  <si>
    <t>Personas Consignadas - Fuero Federal</t>
  </si>
  <si>
    <t>Sesiones Ordinarias realizadas</t>
  </si>
  <si>
    <t>Sesiones Extraordinarias realizadas</t>
  </si>
  <si>
    <t>Sesiones Solemnes realizadas</t>
  </si>
  <si>
    <t>Permisos  expedidos para utilizar las áreas públicas</t>
  </si>
  <si>
    <t>Total 2018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</si>
  <si>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</si>
  <si>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</si>
  <si>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</si>
  <si>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</si>
  <si>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</si>
  <si>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</si>
  <si>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</si>
  <si>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</si>
  <si>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</si>
  <si>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</si>
  <si>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</si>
  <si>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</si>
  <si>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/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</si>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</sst>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[$-C0A]mmm\-yy;@"/>
    <numFmt numFmtId="167" formatCode="_(&quot;$&quot;* #,##0_);_(&quot;$&quot;* \(#,##0\);_(&quot;$&quot;* &quot;-&quot;??_);_(@_)"/>
    <numFmt numFmtId="168" formatCode="0.0"/>
    <numFmt numFmtId="169" formatCode="&quot;$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3524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9" fontId="4" fillId="2" borderId="0" xfId="6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6" fontId="5" fillId="4" borderId="1" xfId="4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/>
    </xf>
    <xf numFmtId="0" fontId="4" fillId="2" borderId="0" xfId="0" applyFont="1" applyFill="1" applyAlignment="1">
      <alignment horizontal="justify"/>
    </xf>
    <xf numFmtId="2" fontId="4" fillId="0" borderId="1" xfId="0" applyNumberFormat="1" applyFont="1" applyFill="1" applyBorder="1" applyAlignment="1">
      <alignment horizontal="center" vertical="center"/>
    </xf>
    <xf numFmtId="164" fontId="7" fillId="3" borderId="1" xfId="5" applyNumberFormat="1" applyFont="1" applyFill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justify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7" fillId="0" borderId="1" xfId="5" applyFont="1" applyFill="1" applyBorder="1" applyAlignment="1">
      <alignment horizontal="center" vertical="center" wrapText="1"/>
    </xf>
    <xf numFmtId="164" fontId="7" fillId="0" borderId="1" xfId="5" applyFont="1" applyFill="1" applyBorder="1" applyAlignment="1">
      <alignment horizontal="center" vertical="center"/>
    </xf>
    <xf numFmtId="164" fontId="7" fillId="3" borderId="1" xfId="5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7" fillId="2" borderId="1" xfId="5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justify" vertical="center" wrapText="1"/>
    </xf>
    <xf numFmtId="167" fontId="7" fillId="2" borderId="1" xfId="5" applyNumberFormat="1" applyFont="1" applyFill="1" applyBorder="1" applyAlignment="1">
      <alignment horizontal="center" vertical="center" wrapText="1"/>
    </xf>
    <xf numFmtId="167" fontId="7" fillId="3" borderId="1" xfId="5" applyNumberFormat="1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6" fontId="5" fillId="4" borderId="1" xfId="4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9" fontId="7" fillId="0" borderId="1" xfId="5" applyNumberFormat="1" applyFont="1" applyFill="1" applyBorder="1" applyAlignment="1">
      <alignment horizontal="center" vertical="center" wrapText="1"/>
    </xf>
    <xf numFmtId="169" fontId="7" fillId="2" borderId="1" xfId="5" applyNumberFormat="1" applyFont="1" applyFill="1" applyBorder="1" applyAlignment="1">
      <alignment horizontal="center" vertical="center" wrapText="1"/>
    </xf>
    <xf numFmtId="42" fontId="7" fillId="3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10" fillId="2" borderId="1" xfId="5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164" fontId="10" fillId="3" borderId="1" xfId="5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167" fontId="7" fillId="0" borderId="1" xfId="5" applyNumberFormat="1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166" fontId="5" fillId="4" borderId="1" xfId="4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12">
    <cellStyle name="Euro" xfId="2"/>
    <cellStyle name="Millares 2" xfId="3"/>
    <cellStyle name="Millares 2 2" xfId="7"/>
    <cellStyle name="Millares 2 2 2" xfId="10"/>
    <cellStyle name="Millares 2 3" xfId="9"/>
    <cellStyle name="Moneda" xfId="5" builtinId="4"/>
    <cellStyle name="Moneda 2" xfId="8"/>
    <cellStyle name="Moneda 2 2" xfId="11"/>
    <cellStyle name="Normal" xfId="0" builtinId="0"/>
    <cellStyle name="Normal 2" xfId="4"/>
    <cellStyle name="Normal 3" xfId="1"/>
    <cellStyle name="Porcentaje" xfId="6" builtinId="5"/>
  </cellStyles>
  <dxfs count="0"/>
  <tableStyles count="0" defaultTableStyle="TableStyleMedium2" defaultPivotStyle="PivotStyleLight16"/>
  <colors>
    <mruColors>
      <color rgb="FF006241"/>
      <color rgb="FFFF7175"/>
      <color rgb="FFCEA2D7"/>
      <color rgb="FF92D5AC"/>
      <color rgb="FF3F5588"/>
      <color rgb="FF618EB5"/>
      <color rgb="FF46797B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70" zoomScaleNormal="70" zoomScaleSheetLayoutView="70" workbookViewId="0">
      <selection activeCell="A5" sqref="A5"/>
    </sheetView>
  </sheetViews>
  <sheetFormatPr baseColWidth="10" defaultRowHeight="15.75" x14ac:dyDescent="0.25"/>
  <cols>
    <col min="1" max="1" width="8.42578125" style="1" customWidth="1"/>
    <col min="2" max="2" width="53.710937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710937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33.75" customHeight="1" x14ac:dyDescent="0.25">
      <c r="A5" s="32">
        <v>1</v>
      </c>
      <c r="B5" s="24" t="s">
        <v>254</v>
      </c>
      <c r="C5" s="22">
        <v>2</v>
      </c>
      <c r="D5" s="22">
        <v>2</v>
      </c>
      <c r="E5" s="22">
        <v>2</v>
      </c>
      <c r="F5" s="22">
        <v>2</v>
      </c>
      <c r="G5" s="22">
        <v>2</v>
      </c>
      <c r="H5" s="22">
        <v>2</v>
      </c>
      <c r="I5" s="40">
        <v>2</v>
      </c>
      <c r="J5" s="22">
        <v>2</v>
      </c>
      <c r="K5" s="40">
        <v>2</v>
      </c>
      <c r="L5" s="40">
        <v>2</v>
      </c>
      <c r="M5" s="40">
        <v>2</v>
      </c>
      <c r="N5" s="55">
        <v>2</v>
      </c>
      <c r="O5" s="4">
        <f t="shared" ref="O5:O20" si="0">SUM(C5:N5)</f>
        <v>24</v>
      </c>
    </row>
    <row r="6" spans="1:15" ht="33.75" customHeight="1" x14ac:dyDescent="0.25">
      <c r="A6" s="32">
        <f>+A5+1</f>
        <v>2</v>
      </c>
      <c r="B6" s="24" t="s">
        <v>255</v>
      </c>
      <c r="C6" s="22">
        <v>0</v>
      </c>
      <c r="D6" s="22">
        <v>0</v>
      </c>
      <c r="E6" s="22">
        <v>0</v>
      </c>
      <c r="F6" s="22">
        <v>1</v>
      </c>
      <c r="G6" s="22">
        <v>0</v>
      </c>
      <c r="H6" s="22">
        <v>0</v>
      </c>
      <c r="I6" s="40">
        <v>0</v>
      </c>
      <c r="J6" s="22">
        <v>0</v>
      </c>
      <c r="K6" s="40">
        <v>2</v>
      </c>
      <c r="L6" s="40">
        <v>0</v>
      </c>
      <c r="M6" s="40">
        <v>2</v>
      </c>
      <c r="N6" s="55">
        <v>1</v>
      </c>
      <c r="O6" s="4">
        <f t="shared" si="0"/>
        <v>6</v>
      </c>
    </row>
    <row r="7" spans="1:15" ht="33.75" customHeight="1" x14ac:dyDescent="0.25">
      <c r="A7" s="32">
        <f t="shared" ref="A7:A15" si="1">+A6+1</f>
        <v>3</v>
      </c>
      <c r="B7" s="24" t="s">
        <v>256</v>
      </c>
      <c r="C7" s="22">
        <v>0</v>
      </c>
      <c r="D7" s="22">
        <v>0</v>
      </c>
      <c r="E7" s="22">
        <v>1</v>
      </c>
      <c r="F7" s="22">
        <v>0</v>
      </c>
      <c r="G7" s="22">
        <v>0</v>
      </c>
      <c r="H7" s="22">
        <v>0</v>
      </c>
      <c r="I7" s="40">
        <v>0</v>
      </c>
      <c r="J7" s="22">
        <v>0</v>
      </c>
      <c r="K7" s="40">
        <v>2</v>
      </c>
      <c r="L7" s="40">
        <v>1</v>
      </c>
      <c r="M7" s="40">
        <v>0</v>
      </c>
      <c r="N7" s="55">
        <v>0</v>
      </c>
      <c r="O7" s="4">
        <f t="shared" si="0"/>
        <v>4</v>
      </c>
    </row>
    <row r="8" spans="1:15" ht="33.75" customHeight="1" x14ac:dyDescent="0.25">
      <c r="A8" s="32">
        <f t="shared" si="1"/>
        <v>4</v>
      </c>
      <c r="B8" s="24" t="s">
        <v>231</v>
      </c>
      <c r="C8" s="22">
        <v>22</v>
      </c>
      <c r="D8" s="22">
        <v>13</v>
      </c>
      <c r="E8" s="22">
        <v>13</v>
      </c>
      <c r="F8" s="22">
        <v>22</v>
      </c>
      <c r="G8" s="22">
        <v>7</v>
      </c>
      <c r="H8" s="22">
        <v>6</v>
      </c>
      <c r="I8" s="40">
        <v>19</v>
      </c>
      <c r="J8" s="22">
        <v>15</v>
      </c>
      <c r="K8" s="40">
        <v>17</v>
      </c>
      <c r="L8" s="40">
        <v>32</v>
      </c>
      <c r="M8" s="40">
        <v>9</v>
      </c>
      <c r="N8" s="55">
        <v>14</v>
      </c>
      <c r="O8" s="4">
        <f t="shared" si="0"/>
        <v>189</v>
      </c>
    </row>
    <row r="9" spans="1:15" ht="33.75" customHeight="1" x14ac:dyDescent="0.25">
      <c r="A9" s="32">
        <f t="shared" si="1"/>
        <v>5</v>
      </c>
      <c r="B9" s="24" t="s">
        <v>232</v>
      </c>
      <c r="C9" s="22">
        <v>2</v>
      </c>
      <c r="D9" s="22">
        <v>3</v>
      </c>
      <c r="E9" s="22">
        <v>3</v>
      </c>
      <c r="F9" s="22">
        <v>1</v>
      </c>
      <c r="G9" s="22">
        <v>2</v>
      </c>
      <c r="H9" s="22">
        <v>1</v>
      </c>
      <c r="I9" s="40">
        <v>2</v>
      </c>
      <c r="J9" s="22">
        <v>2</v>
      </c>
      <c r="K9" s="40">
        <v>5</v>
      </c>
      <c r="L9" s="40">
        <v>11</v>
      </c>
      <c r="M9" s="40">
        <v>11</v>
      </c>
      <c r="N9" s="55">
        <v>3</v>
      </c>
      <c r="O9" s="4">
        <f t="shared" si="0"/>
        <v>46</v>
      </c>
    </row>
    <row r="10" spans="1:15" ht="33.75" customHeight="1" x14ac:dyDescent="0.25">
      <c r="A10" s="32">
        <f t="shared" si="1"/>
        <v>6</v>
      </c>
      <c r="B10" s="24" t="s">
        <v>233</v>
      </c>
      <c r="C10" s="22">
        <v>24</v>
      </c>
      <c r="D10" s="22">
        <v>16</v>
      </c>
      <c r="E10" s="22">
        <v>16</v>
      </c>
      <c r="F10" s="22">
        <v>23</v>
      </c>
      <c r="G10" s="22">
        <v>9</v>
      </c>
      <c r="H10" s="22">
        <v>7</v>
      </c>
      <c r="I10" s="40">
        <v>21</v>
      </c>
      <c r="J10" s="22">
        <v>17</v>
      </c>
      <c r="K10" s="40">
        <v>22</v>
      </c>
      <c r="L10" s="40">
        <v>43</v>
      </c>
      <c r="M10" s="40">
        <v>10</v>
      </c>
      <c r="N10" s="55">
        <v>17</v>
      </c>
      <c r="O10" s="4">
        <f>SUM(C10:N10)</f>
        <v>225</v>
      </c>
    </row>
    <row r="11" spans="1:15" ht="33.75" customHeight="1" x14ac:dyDescent="0.25">
      <c r="A11" s="32">
        <f t="shared" si="1"/>
        <v>7</v>
      </c>
      <c r="B11" s="24" t="s">
        <v>234</v>
      </c>
      <c r="C11" s="22">
        <v>20</v>
      </c>
      <c r="D11" s="22">
        <v>14</v>
      </c>
      <c r="E11" s="22">
        <v>12</v>
      </c>
      <c r="F11" s="22">
        <v>19</v>
      </c>
      <c r="G11" s="22">
        <v>6</v>
      </c>
      <c r="H11" s="22">
        <v>2</v>
      </c>
      <c r="I11" s="40">
        <v>17</v>
      </c>
      <c r="J11" s="22">
        <v>13</v>
      </c>
      <c r="K11" s="40">
        <v>18</v>
      </c>
      <c r="L11" s="40">
        <v>35</v>
      </c>
      <c r="M11" s="40">
        <v>14</v>
      </c>
      <c r="N11" s="55">
        <v>15</v>
      </c>
      <c r="O11" s="4">
        <f t="shared" si="0"/>
        <v>185</v>
      </c>
    </row>
    <row r="12" spans="1:15" ht="33.75" customHeight="1" x14ac:dyDescent="0.25">
      <c r="A12" s="32">
        <f t="shared" si="1"/>
        <v>8</v>
      </c>
      <c r="B12" s="24" t="s">
        <v>235</v>
      </c>
      <c r="C12" s="22">
        <v>20</v>
      </c>
      <c r="D12" s="22">
        <v>14</v>
      </c>
      <c r="E12" s="22">
        <v>12</v>
      </c>
      <c r="F12" s="22">
        <v>19</v>
      </c>
      <c r="G12" s="22">
        <v>6</v>
      </c>
      <c r="H12" s="22">
        <v>2</v>
      </c>
      <c r="I12" s="40">
        <v>17</v>
      </c>
      <c r="J12" s="22">
        <v>13</v>
      </c>
      <c r="K12" s="40">
        <v>18</v>
      </c>
      <c r="L12" s="40">
        <v>38</v>
      </c>
      <c r="M12" s="40">
        <v>6</v>
      </c>
      <c r="N12" s="55">
        <v>13</v>
      </c>
      <c r="O12" s="4">
        <f t="shared" si="0"/>
        <v>178</v>
      </c>
    </row>
    <row r="13" spans="1:15" ht="33.75" customHeight="1" x14ac:dyDescent="0.25">
      <c r="A13" s="32">
        <f t="shared" si="1"/>
        <v>9</v>
      </c>
      <c r="B13" s="24" t="s">
        <v>236</v>
      </c>
      <c r="C13" s="22">
        <v>2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40">
        <v>0</v>
      </c>
      <c r="J13" s="22">
        <v>0</v>
      </c>
      <c r="K13" s="40">
        <v>0</v>
      </c>
      <c r="L13" s="40">
        <v>0</v>
      </c>
      <c r="M13" s="40">
        <v>0</v>
      </c>
      <c r="N13" s="55">
        <v>10</v>
      </c>
      <c r="O13" s="4">
        <f t="shared" si="0"/>
        <v>12</v>
      </c>
    </row>
    <row r="14" spans="1:15" ht="33.75" customHeight="1" x14ac:dyDescent="0.25">
      <c r="A14" s="32">
        <f t="shared" si="1"/>
        <v>10</v>
      </c>
      <c r="B14" s="24" t="s">
        <v>237</v>
      </c>
      <c r="C14" s="22">
        <v>8</v>
      </c>
      <c r="D14" s="22">
        <v>9</v>
      </c>
      <c r="E14" s="22">
        <v>8</v>
      </c>
      <c r="F14" s="22">
        <v>5</v>
      </c>
      <c r="G14" s="22">
        <v>5</v>
      </c>
      <c r="H14" s="22">
        <v>2</v>
      </c>
      <c r="I14" s="40">
        <v>5</v>
      </c>
      <c r="J14" s="22">
        <v>7</v>
      </c>
      <c r="K14" s="40">
        <v>6</v>
      </c>
      <c r="L14" s="40">
        <v>8</v>
      </c>
      <c r="M14" s="40">
        <v>43</v>
      </c>
      <c r="N14" s="55">
        <v>8</v>
      </c>
      <c r="O14" s="4">
        <f t="shared" si="0"/>
        <v>114</v>
      </c>
    </row>
    <row r="15" spans="1:15" ht="33.75" customHeight="1" x14ac:dyDescent="0.25">
      <c r="A15" s="32">
        <f t="shared" si="1"/>
        <v>11</v>
      </c>
      <c r="B15" s="24" t="s">
        <v>238</v>
      </c>
      <c r="C15" s="22">
        <v>24</v>
      </c>
      <c r="D15" s="22">
        <v>20</v>
      </c>
      <c r="E15" s="22">
        <v>11</v>
      </c>
      <c r="F15" s="22">
        <v>21</v>
      </c>
      <c r="G15" s="22">
        <v>8</v>
      </c>
      <c r="H15" s="22">
        <v>5</v>
      </c>
      <c r="I15" s="40">
        <v>17</v>
      </c>
      <c r="J15" s="22">
        <v>15</v>
      </c>
      <c r="K15" s="40">
        <v>22</v>
      </c>
      <c r="L15" s="40">
        <v>32</v>
      </c>
      <c r="M15" s="40">
        <v>18</v>
      </c>
      <c r="N15" s="55">
        <v>3</v>
      </c>
      <c r="O15" s="4">
        <f t="shared" si="0"/>
        <v>196</v>
      </c>
    </row>
    <row r="16" spans="1:15" ht="33" customHeight="1" x14ac:dyDescent="0.25">
      <c r="A16" s="33">
        <f>+A15+1</f>
        <v>12</v>
      </c>
      <c r="B16" s="5" t="s">
        <v>243</v>
      </c>
      <c r="C16" s="7"/>
      <c r="D16" s="7"/>
      <c r="E16" s="7"/>
      <c r="F16" s="7"/>
      <c r="G16" s="7"/>
      <c r="H16" s="7"/>
      <c r="I16" s="38"/>
      <c r="J16" s="7"/>
      <c r="K16" s="37"/>
      <c r="L16" s="38"/>
      <c r="M16" s="38"/>
      <c r="N16" s="54"/>
      <c r="O16" s="7"/>
    </row>
    <row r="17" spans="1:15" ht="33.75" customHeight="1" x14ac:dyDescent="0.25">
      <c r="A17" s="32">
        <f>+A16+0.1</f>
        <v>12.1</v>
      </c>
      <c r="B17" s="24" t="s">
        <v>239</v>
      </c>
      <c r="C17" s="22">
        <v>1699</v>
      </c>
      <c r="D17" s="22">
        <v>2671</v>
      </c>
      <c r="E17" s="22">
        <v>1584</v>
      </c>
      <c r="F17" s="22">
        <v>1432</v>
      </c>
      <c r="G17" s="22">
        <v>1921</v>
      </c>
      <c r="H17" s="22">
        <v>2577</v>
      </c>
      <c r="I17" s="40">
        <v>2133</v>
      </c>
      <c r="J17" s="22">
        <v>1169</v>
      </c>
      <c r="K17" s="40">
        <v>0</v>
      </c>
      <c r="L17" s="40">
        <v>436</v>
      </c>
      <c r="M17" s="40">
        <v>176</v>
      </c>
      <c r="N17" s="55">
        <v>323</v>
      </c>
      <c r="O17" s="4">
        <f t="shared" si="0"/>
        <v>16121</v>
      </c>
    </row>
    <row r="18" spans="1:15" ht="33.75" customHeight="1" x14ac:dyDescent="0.25">
      <c r="A18" s="32">
        <f t="shared" ref="A18:A20" si="2">+A17+0.1</f>
        <v>12.2</v>
      </c>
      <c r="B18" s="24" t="s">
        <v>240</v>
      </c>
      <c r="C18" s="22">
        <v>23</v>
      </c>
      <c r="D18" s="22">
        <v>56</v>
      </c>
      <c r="E18" s="22">
        <v>33</v>
      </c>
      <c r="F18" s="22">
        <v>36</v>
      </c>
      <c r="G18" s="22">
        <v>64</v>
      </c>
      <c r="H18" s="22">
        <v>36</v>
      </c>
      <c r="I18" s="40">
        <v>82</v>
      </c>
      <c r="J18" s="22">
        <v>70</v>
      </c>
      <c r="K18" s="40">
        <v>92</v>
      </c>
      <c r="L18" s="40">
        <v>52</v>
      </c>
      <c r="M18" s="40">
        <v>60</v>
      </c>
      <c r="N18" s="55">
        <v>54</v>
      </c>
      <c r="O18" s="4">
        <f t="shared" si="0"/>
        <v>658</v>
      </c>
    </row>
    <row r="19" spans="1:15" ht="33.75" customHeight="1" x14ac:dyDescent="0.25">
      <c r="A19" s="32">
        <f t="shared" si="2"/>
        <v>12.299999999999999</v>
      </c>
      <c r="B19" s="9" t="s">
        <v>241</v>
      </c>
      <c r="C19" s="22">
        <v>5</v>
      </c>
      <c r="D19" s="22">
        <v>19</v>
      </c>
      <c r="E19" s="22">
        <v>21</v>
      </c>
      <c r="F19" s="22">
        <v>16</v>
      </c>
      <c r="G19" s="22">
        <v>23</v>
      </c>
      <c r="H19" s="22">
        <v>24</v>
      </c>
      <c r="I19" s="40">
        <v>22</v>
      </c>
      <c r="J19" s="22">
        <v>23</v>
      </c>
      <c r="K19" s="40">
        <v>20</v>
      </c>
      <c r="L19" s="40">
        <v>23</v>
      </c>
      <c r="M19" s="40">
        <v>6</v>
      </c>
      <c r="N19" s="55">
        <v>10</v>
      </c>
      <c r="O19" s="4">
        <f t="shared" si="0"/>
        <v>212</v>
      </c>
    </row>
    <row r="20" spans="1:15" ht="33.75" customHeight="1" x14ac:dyDescent="0.25">
      <c r="A20" s="32">
        <f t="shared" si="2"/>
        <v>12.399999999999999</v>
      </c>
      <c r="B20" s="24" t="s">
        <v>242</v>
      </c>
      <c r="C20" s="22">
        <v>17</v>
      </c>
      <c r="D20" s="22">
        <v>46</v>
      </c>
      <c r="E20" s="22">
        <v>32</v>
      </c>
      <c r="F20" s="22">
        <v>19</v>
      </c>
      <c r="G20" s="22">
        <v>28</v>
      </c>
      <c r="H20" s="22">
        <v>35</v>
      </c>
      <c r="I20" s="40">
        <v>13</v>
      </c>
      <c r="J20" s="22">
        <v>28</v>
      </c>
      <c r="K20" s="40">
        <v>7</v>
      </c>
      <c r="L20" s="40">
        <v>24</v>
      </c>
      <c r="M20" s="40">
        <v>9</v>
      </c>
      <c r="N20" s="55">
        <v>4</v>
      </c>
      <c r="O20" s="4">
        <f t="shared" si="0"/>
        <v>262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view="pageBreakPreview" zoomScale="70" zoomScaleNormal="70" zoomScaleSheetLayoutView="70" workbookViewId="0">
      <selection activeCell="A5" sqref="A5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8554687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43.5" customHeight="1" x14ac:dyDescent="0.25">
      <c r="A5" s="23">
        <v>1</v>
      </c>
      <c r="B5" s="24" t="s">
        <v>257</v>
      </c>
      <c r="C5" s="22">
        <v>13</v>
      </c>
      <c r="D5" s="22">
        <v>8</v>
      </c>
      <c r="E5" s="22">
        <v>13</v>
      </c>
      <c r="F5" s="22">
        <v>9</v>
      </c>
      <c r="G5" s="22">
        <v>9</v>
      </c>
      <c r="H5" s="22">
        <v>14</v>
      </c>
      <c r="I5" s="22">
        <v>9</v>
      </c>
      <c r="J5" s="22">
        <v>5</v>
      </c>
      <c r="K5" s="22">
        <v>13</v>
      </c>
      <c r="L5" s="22">
        <v>11</v>
      </c>
      <c r="M5" s="40">
        <v>9</v>
      </c>
      <c r="N5" s="22">
        <v>8</v>
      </c>
      <c r="O5" s="4">
        <f>SUM(C5:N5)</f>
        <v>121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view="pageBreakPreview" zoomScale="70" zoomScaleNormal="70" zoomScaleSheetLayoutView="70" workbookViewId="0">
      <selection activeCell="A5" sqref="A5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10" width="16.5703125" style="1" customWidth="1"/>
    <col min="11" max="11" width="18" style="1" customWidth="1"/>
    <col min="12" max="12" width="16.5703125" style="1" customWidth="1"/>
    <col min="13" max="13" width="18" style="1" customWidth="1"/>
    <col min="14" max="14" width="17.140625" style="1" bestFit="1" customWidth="1"/>
    <col min="15" max="15" width="17.710937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7" t="s">
        <v>258</v>
      </c>
    </row>
    <row r="5" spans="1:15" ht="54.75" customHeight="1" x14ac:dyDescent="0.25">
      <c r="A5" s="34">
        <v>1</v>
      </c>
      <c r="B5" s="9" t="s">
        <v>5</v>
      </c>
      <c r="C5" s="3">
        <v>0</v>
      </c>
      <c r="D5" s="3">
        <v>0</v>
      </c>
      <c r="E5" s="36">
        <v>0</v>
      </c>
      <c r="F5" s="3">
        <v>0</v>
      </c>
      <c r="G5" s="3">
        <v>0</v>
      </c>
      <c r="H5" s="36">
        <v>0</v>
      </c>
      <c r="I5" s="36">
        <v>0</v>
      </c>
      <c r="J5" s="36">
        <v>0</v>
      </c>
      <c r="K5" s="36">
        <v>1</v>
      </c>
      <c r="L5" s="3">
        <v>0</v>
      </c>
      <c r="M5" s="36">
        <v>0</v>
      </c>
      <c r="N5" s="36">
        <v>0</v>
      </c>
      <c r="O5" s="4">
        <f>SUM(C5:N5)</f>
        <v>1</v>
      </c>
    </row>
    <row r="6" spans="1:15" ht="63" x14ac:dyDescent="0.25">
      <c r="A6" s="34">
        <f>+A5+1</f>
        <v>2</v>
      </c>
      <c r="B6" s="9" t="s">
        <v>4</v>
      </c>
      <c r="C6" s="3">
        <v>2</v>
      </c>
      <c r="D6" s="3">
        <v>17</v>
      </c>
      <c r="E6" s="36">
        <v>83</v>
      </c>
      <c r="F6" s="3">
        <v>0</v>
      </c>
      <c r="G6" s="3">
        <v>58</v>
      </c>
      <c r="H6" s="36">
        <v>51</v>
      </c>
      <c r="I6" s="36">
        <v>7</v>
      </c>
      <c r="J6" s="36">
        <v>18</v>
      </c>
      <c r="K6" s="36">
        <v>19</v>
      </c>
      <c r="L6" s="3">
        <v>576</v>
      </c>
      <c r="M6" s="36">
        <v>63</v>
      </c>
      <c r="N6" s="36">
        <v>38</v>
      </c>
      <c r="O6" s="4">
        <f>SUM(C6:N6)</f>
        <v>932</v>
      </c>
    </row>
    <row r="7" spans="1:15" ht="30" customHeight="1" x14ac:dyDescent="0.25">
      <c r="A7" s="34">
        <f>+A6+1</f>
        <v>3</v>
      </c>
      <c r="B7" s="9" t="s">
        <v>6</v>
      </c>
      <c r="C7" s="3">
        <v>0</v>
      </c>
      <c r="D7" s="3">
        <v>0</v>
      </c>
      <c r="E7" s="36">
        <v>0</v>
      </c>
      <c r="F7" s="3">
        <v>0</v>
      </c>
      <c r="G7" s="3">
        <v>0</v>
      </c>
      <c r="H7" s="36">
        <v>0</v>
      </c>
      <c r="I7" s="36">
        <v>0</v>
      </c>
      <c r="J7" s="36">
        <v>0</v>
      </c>
      <c r="K7" s="36">
        <v>0</v>
      </c>
      <c r="L7" s="3">
        <v>0</v>
      </c>
      <c r="M7" s="36">
        <v>0</v>
      </c>
      <c r="N7" s="36">
        <v>0</v>
      </c>
      <c r="O7" s="4">
        <f>SUM(C7:N7)</f>
        <v>0</v>
      </c>
    </row>
    <row r="8" spans="1:15" ht="30" customHeight="1" x14ac:dyDescent="0.25">
      <c r="A8" s="8">
        <f>+A7+1</f>
        <v>4</v>
      </c>
      <c r="B8" s="5" t="s">
        <v>14</v>
      </c>
      <c r="C8" s="5"/>
      <c r="D8" s="5"/>
      <c r="E8" s="37"/>
      <c r="F8" s="5"/>
      <c r="G8" s="5"/>
      <c r="H8" s="37"/>
      <c r="I8" s="37"/>
      <c r="J8" s="37"/>
      <c r="K8" s="37"/>
      <c r="L8" s="5"/>
      <c r="M8" s="37"/>
      <c r="N8" s="37"/>
      <c r="O8" s="5"/>
    </row>
    <row r="9" spans="1:15" ht="30" customHeight="1" x14ac:dyDescent="0.25">
      <c r="A9" s="32">
        <f>+A8+0.1</f>
        <v>4.0999999999999996</v>
      </c>
      <c r="B9" s="24" t="s">
        <v>7</v>
      </c>
      <c r="C9" s="22">
        <v>155</v>
      </c>
      <c r="D9" s="22">
        <v>140</v>
      </c>
      <c r="E9" s="40">
        <v>155</v>
      </c>
      <c r="F9" s="22">
        <v>150</v>
      </c>
      <c r="G9" s="22">
        <v>155</v>
      </c>
      <c r="H9" s="40">
        <v>150</v>
      </c>
      <c r="I9" s="40">
        <v>155</v>
      </c>
      <c r="J9" s="40">
        <v>155</v>
      </c>
      <c r="K9" s="40">
        <v>150</v>
      </c>
      <c r="L9" s="22">
        <v>155</v>
      </c>
      <c r="M9" s="40">
        <v>150</v>
      </c>
      <c r="N9" s="40">
        <v>155</v>
      </c>
      <c r="O9" s="4">
        <f>SUM(C9:N9)</f>
        <v>1825</v>
      </c>
    </row>
    <row r="10" spans="1:15" ht="30" customHeight="1" x14ac:dyDescent="0.25">
      <c r="A10" s="32">
        <f>+A9+0.1</f>
        <v>4.1999999999999993</v>
      </c>
      <c r="B10" s="24" t="s">
        <v>8</v>
      </c>
      <c r="C10" s="22">
        <v>31</v>
      </c>
      <c r="D10" s="22">
        <v>28</v>
      </c>
      <c r="E10" s="40">
        <v>31</v>
      </c>
      <c r="F10" s="22">
        <v>30</v>
      </c>
      <c r="G10" s="22">
        <v>31</v>
      </c>
      <c r="H10" s="40">
        <v>30</v>
      </c>
      <c r="I10" s="40">
        <v>31</v>
      </c>
      <c r="J10" s="40">
        <v>31</v>
      </c>
      <c r="K10" s="40">
        <v>30</v>
      </c>
      <c r="L10" s="22">
        <v>31</v>
      </c>
      <c r="M10" s="40">
        <v>30</v>
      </c>
      <c r="N10" s="40">
        <v>31</v>
      </c>
      <c r="O10" s="4">
        <f>SUM(C10:N10)</f>
        <v>365</v>
      </c>
    </row>
    <row r="11" spans="1:15" ht="30" customHeight="1" x14ac:dyDescent="0.25">
      <c r="A11" s="32">
        <f>+A10+0.1</f>
        <v>4.2999999999999989</v>
      </c>
      <c r="B11" s="15" t="s">
        <v>24</v>
      </c>
      <c r="C11" s="4">
        <v>186</v>
      </c>
      <c r="D11" s="22">
        <v>168</v>
      </c>
      <c r="E11" s="4">
        <v>186</v>
      </c>
      <c r="F11" s="4">
        <v>180</v>
      </c>
      <c r="G11" s="4">
        <v>186</v>
      </c>
      <c r="H11" s="4">
        <v>150</v>
      </c>
      <c r="I11" s="4">
        <v>186</v>
      </c>
      <c r="J11" s="4">
        <v>186</v>
      </c>
      <c r="K11" s="4">
        <v>180</v>
      </c>
      <c r="L11" s="4">
        <v>186</v>
      </c>
      <c r="M11" s="4">
        <v>180</v>
      </c>
      <c r="N11" s="4">
        <v>186</v>
      </c>
      <c r="O11" s="4">
        <f>SUM(C11:N11)</f>
        <v>2160</v>
      </c>
    </row>
    <row r="12" spans="1:15" ht="30" customHeight="1" x14ac:dyDescent="0.25">
      <c r="A12" s="8">
        <f>+A8+1</f>
        <v>5</v>
      </c>
      <c r="B12" s="5" t="s">
        <v>29</v>
      </c>
      <c r="C12" s="5"/>
      <c r="D12" s="5"/>
      <c r="E12" s="37"/>
      <c r="F12" s="5"/>
      <c r="G12" s="5"/>
      <c r="H12" s="37"/>
      <c r="I12" s="37"/>
      <c r="J12" s="37"/>
      <c r="K12" s="37"/>
      <c r="L12" s="5"/>
      <c r="M12" s="37"/>
      <c r="N12" s="37"/>
      <c r="O12" s="5"/>
    </row>
    <row r="13" spans="1:15" ht="30" customHeight="1" x14ac:dyDescent="0.25">
      <c r="A13" s="34">
        <f>+A12+0.1</f>
        <v>5.0999999999999996</v>
      </c>
      <c r="B13" s="9" t="s">
        <v>25</v>
      </c>
      <c r="C13" s="3">
        <v>690</v>
      </c>
      <c r="D13" s="3">
        <v>575</v>
      </c>
      <c r="E13" s="36">
        <v>577</v>
      </c>
      <c r="F13" s="3">
        <v>603</v>
      </c>
      <c r="G13" s="3">
        <v>610</v>
      </c>
      <c r="H13" s="36">
        <v>605</v>
      </c>
      <c r="I13" s="36">
        <v>612</v>
      </c>
      <c r="J13" s="36">
        <v>618</v>
      </c>
      <c r="K13" s="36">
        <v>615</v>
      </c>
      <c r="L13" s="3">
        <v>1723</v>
      </c>
      <c r="M13" s="36">
        <v>675</v>
      </c>
      <c r="N13" s="36">
        <v>892</v>
      </c>
      <c r="O13" s="4">
        <f>SUM(C13:N13)</f>
        <v>8795</v>
      </c>
    </row>
    <row r="14" spans="1:15" ht="30" customHeight="1" x14ac:dyDescent="0.25">
      <c r="A14" s="34">
        <f t="shared" ref="A14:A15" si="0">+A13+0.1</f>
        <v>5.1999999999999993</v>
      </c>
      <c r="B14" s="9" t="s">
        <v>31</v>
      </c>
      <c r="C14" s="3">
        <v>53</v>
      </c>
      <c r="D14" s="3">
        <v>64</v>
      </c>
      <c r="E14" s="36">
        <v>53</v>
      </c>
      <c r="F14" s="3">
        <v>75</v>
      </c>
      <c r="G14" s="3">
        <v>72</v>
      </c>
      <c r="H14" s="36">
        <v>59</v>
      </c>
      <c r="I14" s="36">
        <v>58</v>
      </c>
      <c r="J14" s="36">
        <v>52</v>
      </c>
      <c r="K14" s="36">
        <v>49</v>
      </c>
      <c r="L14" s="3">
        <v>72</v>
      </c>
      <c r="M14" s="36">
        <v>52</v>
      </c>
      <c r="N14" s="36">
        <v>34</v>
      </c>
      <c r="O14" s="4">
        <f>SUM(C14:N14)</f>
        <v>693</v>
      </c>
    </row>
    <row r="15" spans="1:15" ht="30" customHeight="1" x14ac:dyDescent="0.25">
      <c r="A15" s="34">
        <f t="shared" si="0"/>
        <v>5.2999999999999989</v>
      </c>
      <c r="B15" s="9" t="s">
        <v>32</v>
      </c>
      <c r="C15" s="3">
        <v>53</v>
      </c>
      <c r="D15" s="3">
        <v>64</v>
      </c>
      <c r="E15" s="36">
        <v>53</v>
      </c>
      <c r="F15" s="3">
        <v>75</v>
      </c>
      <c r="G15" s="3">
        <v>72</v>
      </c>
      <c r="H15" s="36">
        <v>59</v>
      </c>
      <c r="I15" s="36">
        <v>58</v>
      </c>
      <c r="J15" s="36">
        <v>52</v>
      </c>
      <c r="K15" s="36">
        <v>49</v>
      </c>
      <c r="L15" s="3">
        <v>72</v>
      </c>
      <c r="M15" s="36">
        <v>52</v>
      </c>
      <c r="N15" s="36">
        <v>34</v>
      </c>
      <c r="O15" s="4">
        <f>SUM(C15:N15)</f>
        <v>693</v>
      </c>
    </row>
    <row r="16" spans="1:15" ht="30" customHeight="1" x14ac:dyDescent="0.25">
      <c r="A16" s="8">
        <f>+A12+1</f>
        <v>6</v>
      </c>
      <c r="B16" s="5" t="s">
        <v>30</v>
      </c>
      <c r="C16" s="5"/>
      <c r="D16" s="5"/>
      <c r="E16" s="37"/>
      <c r="F16" s="5"/>
      <c r="G16" s="5"/>
      <c r="H16" s="37"/>
      <c r="I16" s="37"/>
      <c r="J16" s="37"/>
      <c r="K16" s="37"/>
      <c r="L16" s="5"/>
      <c r="M16" s="37"/>
      <c r="N16" s="37"/>
      <c r="O16" s="5"/>
    </row>
    <row r="17" spans="1:15" ht="30" customHeight="1" x14ac:dyDescent="0.25">
      <c r="A17" s="34">
        <f>+A16+0.1</f>
        <v>6.1</v>
      </c>
      <c r="B17" s="9" t="s">
        <v>26</v>
      </c>
      <c r="C17" s="3">
        <v>337</v>
      </c>
      <c r="D17" s="3">
        <v>345</v>
      </c>
      <c r="E17" s="36">
        <v>510</v>
      </c>
      <c r="F17" s="3">
        <v>378</v>
      </c>
      <c r="G17" s="3">
        <v>249</v>
      </c>
      <c r="H17" s="36">
        <v>194</v>
      </c>
      <c r="I17" s="36">
        <v>297</v>
      </c>
      <c r="J17" s="36">
        <v>279</v>
      </c>
      <c r="K17" s="36">
        <v>339</v>
      </c>
      <c r="L17" s="3">
        <v>310</v>
      </c>
      <c r="M17" s="36">
        <v>550</v>
      </c>
      <c r="N17" s="36">
        <v>487</v>
      </c>
      <c r="O17" s="4">
        <f>SUM(C17:N17)</f>
        <v>4275</v>
      </c>
    </row>
    <row r="18" spans="1:15" ht="30" customHeight="1" x14ac:dyDescent="0.25">
      <c r="A18" s="34">
        <f t="shared" ref="A18:A20" si="1">+A17+0.1</f>
        <v>6.1999999999999993</v>
      </c>
      <c r="B18" s="9" t="s">
        <v>27</v>
      </c>
      <c r="C18" s="3">
        <v>13</v>
      </c>
      <c r="D18" s="3">
        <v>8</v>
      </c>
      <c r="E18" s="36">
        <v>6</v>
      </c>
      <c r="F18" s="3">
        <v>9</v>
      </c>
      <c r="G18" s="3">
        <v>9</v>
      </c>
      <c r="H18" s="36">
        <v>6</v>
      </c>
      <c r="I18" s="36">
        <v>3</v>
      </c>
      <c r="J18" s="36">
        <v>1</v>
      </c>
      <c r="K18" s="36">
        <v>3</v>
      </c>
      <c r="L18" s="3">
        <v>2</v>
      </c>
      <c r="M18" s="36">
        <v>0</v>
      </c>
      <c r="N18" s="36">
        <v>0</v>
      </c>
      <c r="O18" s="4">
        <f>SUM(C18:N18)</f>
        <v>60</v>
      </c>
    </row>
    <row r="19" spans="1:15" ht="30" customHeight="1" x14ac:dyDescent="0.25">
      <c r="A19" s="34">
        <f t="shared" si="1"/>
        <v>6.2999999999999989</v>
      </c>
      <c r="B19" s="9" t="s">
        <v>28</v>
      </c>
      <c r="C19" s="3">
        <v>0</v>
      </c>
      <c r="D19" s="3">
        <v>0</v>
      </c>
      <c r="E19" s="36">
        <v>0</v>
      </c>
      <c r="F19" s="3">
        <v>0</v>
      </c>
      <c r="G19" s="3">
        <v>0</v>
      </c>
      <c r="H19" s="36">
        <v>0</v>
      </c>
      <c r="I19" s="36">
        <v>0</v>
      </c>
      <c r="J19" s="36">
        <v>0</v>
      </c>
      <c r="K19" s="36">
        <v>0</v>
      </c>
      <c r="L19" s="3">
        <v>0</v>
      </c>
      <c r="M19" s="36">
        <v>0</v>
      </c>
      <c r="N19" s="36">
        <v>0</v>
      </c>
      <c r="O19" s="4">
        <f>SUM(C19:N19)</f>
        <v>0</v>
      </c>
    </row>
    <row r="20" spans="1:15" ht="30" customHeight="1" x14ac:dyDescent="0.25">
      <c r="A20" s="34">
        <f t="shared" si="1"/>
        <v>6.3999999999999986</v>
      </c>
      <c r="B20" s="9" t="s">
        <v>3</v>
      </c>
      <c r="C20" s="3">
        <v>409</v>
      </c>
      <c r="D20" s="3">
        <v>396</v>
      </c>
      <c r="E20" s="36">
        <v>454</v>
      </c>
      <c r="F20" s="3">
        <v>556</v>
      </c>
      <c r="G20" s="3">
        <v>746</v>
      </c>
      <c r="H20" s="36">
        <v>524</v>
      </c>
      <c r="I20" s="36">
        <v>645</v>
      </c>
      <c r="J20" s="36">
        <v>757</v>
      </c>
      <c r="K20" s="36">
        <v>598</v>
      </c>
      <c r="L20" s="3">
        <v>585</v>
      </c>
      <c r="M20" s="36">
        <v>550</v>
      </c>
      <c r="N20" s="53">
        <v>168</v>
      </c>
      <c r="O20" s="4">
        <f>SUM(C20:N20)</f>
        <v>6388</v>
      </c>
    </row>
    <row r="21" spans="1:15" ht="30" customHeight="1" x14ac:dyDescent="0.25">
      <c r="A21" s="8">
        <f>+A16+1</f>
        <v>7</v>
      </c>
      <c r="B21" s="5" t="s">
        <v>15</v>
      </c>
      <c r="C21" s="5"/>
      <c r="D21" s="5"/>
      <c r="E21" s="37"/>
      <c r="F21" s="5"/>
      <c r="G21" s="5"/>
      <c r="H21" s="37"/>
      <c r="I21" s="37"/>
      <c r="J21" s="37"/>
      <c r="K21" s="37"/>
      <c r="L21" s="5"/>
      <c r="M21" s="37"/>
      <c r="N21" s="37"/>
      <c r="O21" s="5"/>
    </row>
    <row r="22" spans="1:15" ht="30" customHeight="1" x14ac:dyDescent="0.25">
      <c r="A22" s="34">
        <f>+A21+0.1</f>
        <v>7.1</v>
      </c>
      <c r="B22" s="9" t="s">
        <v>16</v>
      </c>
      <c r="C22" s="14">
        <v>275915.90999999997</v>
      </c>
      <c r="D22" s="14">
        <v>263015.02</v>
      </c>
      <c r="E22" s="14">
        <v>238902.1</v>
      </c>
      <c r="F22" s="14">
        <v>301756.36</v>
      </c>
      <c r="G22" s="14">
        <v>310146.8</v>
      </c>
      <c r="H22" s="14">
        <v>179657.4</v>
      </c>
      <c r="I22" s="14">
        <v>247683.20000000001</v>
      </c>
      <c r="J22" s="14">
        <v>291288.40000000002</v>
      </c>
      <c r="K22" s="14">
        <v>271180.03999999998</v>
      </c>
      <c r="L22" s="14">
        <v>338768.19</v>
      </c>
      <c r="M22" s="14">
        <v>262514.2</v>
      </c>
      <c r="N22" s="14">
        <v>167567.4</v>
      </c>
      <c r="O22" s="13">
        <f t="shared" ref="O22:O29" si="2">SUM(C22:N22)</f>
        <v>3148395.02</v>
      </c>
    </row>
    <row r="23" spans="1:15" ht="30" customHeight="1" x14ac:dyDescent="0.25">
      <c r="A23" s="34">
        <f t="shared" ref="A23:A29" si="3">+A22+0.1</f>
        <v>7.1999999999999993</v>
      </c>
      <c r="B23" s="9" t="s">
        <v>23</v>
      </c>
      <c r="C23" s="14">
        <v>22462.32</v>
      </c>
      <c r="D23" s="14">
        <v>20379.189999999999</v>
      </c>
      <c r="E23" s="14">
        <v>21800.68</v>
      </c>
      <c r="F23" s="14">
        <v>25588.78</v>
      </c>
      <c r="G23" s="14">
        <v>22325.21</v>
      </c>
      <c r="H23" s="14">
        <v>21837.759999999998</v>
      </c>
      <c r="I23" s="14">
        <v>32310.94</v>
      </c>
      <c r="J23" s="14">
        <v>33578.33</v>
      </c>
      <c r="K23" s="14">
        <v>20862.78</v>
      </c>
      <c r="L23" s="14">
        <v>36602.660000000003</v>
      </c>
      <c r="M23" s="14">
        <v>19498</v>
      </c>
      <c r="N23" s="14">
        <v>23202.6</v>
      </c>
      <c r="O23" s="13">
        <f t="shared" si="2"/>
        <v>300449.25</v>
      </c>
    </row>
    <row r="24" spans="1:15" ht="30" customHeight="1" x14ac:dyDescent="0.25">
      <c r="A24" s="34">
        <f t="shared" si="3"/>
        <v>7.2999999999999989</v>
      </c>
      <c r="B24" s="9" t="s">
        <v>17</v>
      </c>
      <c r="C24" s="14">
        <v>20778.55</v>
      </c>
      <c r="D24" s="14">
        <v>27518.99</v>
      </c>
      <c r="E24" s="14">
        <v>46888.05</v>
      </c>
      <c r="F24" s="14">
        <v>20161.830000000002</v>
      </c>
      <c r="G24" s="14">
        <v>68994.81</v>
      </c>
      <c r="H24" s="14">
        <v>35563.480000000003</v>
      </c>
      <c r="I24" s="14">
        <v>18009.52</v>
      </c>
      <c r="J24" s="14">
        <v>24054.62</v>
      </c>
      <c r="K24" s="14">
        <v>42543.44</v>
      </c>
      <c r="L24" s="14">
        <v>469343.71</v>
      </c>
      <c r="M24" s="14">
        <v>88637.440000000002</v>
      </c>
      <c r="N24" s="14">
        <v>78360.39</v>
      </c>
      <c r="O24" s="13">
        <f t="shared" si="2"/>
        <v>940854.83</v>
      </c>
    </row>
    <row r="25" spans="1:15" ht="30" customHeight="1" x14ac:dyDescent="0.25">
      <c r="A25" s="34">
        <f t="shared" si="3"/>
        <v>7.3999999999999986</v>
      </c>
      <c r="B25" s="9" t="s">
        <v>22</v>
      </c>
      <c r="C25" s="14">
        <v>121236.89</v>
      </c>
      <c r="D25" s="14">
        <v>114913.16</v>
      </c>
      <c r="E25" s="14">
        <v>118456</v>
      </c>
      <c r="F25" s="14">
        <v>131887.09</v>
      </c>
      <c r="G25" s="14">
        <v>134142.79</v>
      </c>
      <c r="H25" s="14">
        <v>119126.8</v>
      </c>
      <c r="I25" s="14">
        <v>126931</v>
      </c>
      <c r="J25" s="14">
        <v>139424</v>
      </c>
      <c r="K25" s="14">
        <v>117514.8</v>
      </c>
      <c r="L25" s="14">
        <v>144340.6</v>
      </c>
      <c r="M25" s="14">
        <v>111308.6</v>
      </c>
      <c r="N25" s="14">
        <v>118320.8</v>
      </c>
      <c r="O25" s="13">
        <f t="shared" si="2"/>
        <v>1497602.5300000003</v>
      </c>
    </row>
    <row r="26" spans="1:15" ht="30" customHeight="1" x14ac:dyDescent="0.25">
      <c r="A26" s="34">
        <f t="shared" si="3"/>
        <v>7.4999999999999982</v>
      </c>
      <c r="B26" s="9" t="s">
        <v>21</v>
      </c>
      <c r="C26" s="14">
        <v>203917.2</v>
      </c>
      <c r="D26" s="14">
        <v>296521.28999999998</v>
      </c>
      <c r="E26" s="14">
        <v>237031.95</v>
      </c>
      <c r="F26" s="14">
        <v>350493.96</v>
      </c>
      <c r="G26" s="14">
        <v>365603.19</v>
      </c>
      <c r="H26" s="14">
        <v>251468.34</v>
      </c>
      <c r="I26" s="14">
        <v>299294.23</v>
      </c>
      <c r="J26" s="14">
        <v>201972.78</v>
      </c>
      <c r="K26" s="14">
        <v>215528.04</v>
      </c>
      <c r="L26" s="14">
        <v>642890.01</v>
      </c>
      <c r="M26" s="14">
        <v>72481.23</v>
      </c>
      <c r="N26" s="14">
        <v>43467.839999999997</v>
      </c>
      <c r="O26" s="13">
        <f t="shared" si="2"/>
        <v>3180670.06</v>
      </c>
    </row>
    <row r="27" spans="1:15" ht="30" customHeight="1" x14ac:dyDescent="0.25">
      <c r="A27" s="34">
        <f t="shared" si="3"/>
        <v>7.5999999999999979</v>
      </c>
      <c r="B27" s="9" t="s">
        <v>20</v>
      </c>
      <c r="C27" s="14">
        <v>987.52</v>
      </c>
      <c r="D27" s="14">
        <v>6730.62</v>
      </c>
      <c r="E27" s="14">
        <v>3938.82</v>
      </c>
      <c r="F27" s="14">
        <v>17942.47</v>
      </c>
      <c r="G27" s="14">
        <v>8878.7999999999993</v>
      </c>
      <c r="H27" s="14">
        <v>575.71</v>
      </c>
      <c r="I27" s="14">
        <v>597.70000000000005</v>
      </c>
      <c r="J27" s="14">
        <v>6609.33</v>
      </c>
      <c r="K27" s="14">
        <v>597.70000000000005</v>
      </c>
      <c r="L27" s="14">
        <v>4334.9799999999996</v>
      </c>
      <c r="M27" s="14">
        <v>1868.5</v>
      </c>
      <c r="N27" s="14">
        <v>597.70000000000005</v>
      </c>
      <c r="O27" s="13">
        <f t="shared" si="2"/>
        <v>53659.849999999991</v>
      </c>
    </row>
    <row r="28" spans="1:15" ht="30" customHeight="1" x14ac:dyDescent="0.25">
      <c r="A28" s="34">
        <f t="shared" si="3"/>
        <v>7.6999999999999975</v>
      </c>
      <c r="B28" s="9" t="s">
        <v>19</v>
      </c>
      <c r="C28" s="14">
        <v>6239</v>
      </c>
      <c r="D28" s="14">
        <v>9173</v>
      </c>
      <c r="E28" s="14">
        <v>6520</v>
      </c>
      <c r="F28" s="14">
        <v>8203</v>
      </c>
      <c r="G28" s="14">
        <v>4305</v>
      </c>
      <c r="H28" s="14">
        <v>4823</v>
      </c>
      <c r="I28" s="14">
        <v>4475</v>
      </c>
      <c r="J28" s="14">
        <v>10423</v>
      </c>
      <c r="K28" s="14">
        <v>4673</v>
      </c>
      <c r="L28" s="14">
        <v>159589</v>
      </c>
      <c r="M28" s="14">
        <v>7415</v>
      </c>
      <c r="N28" s="14">
        <v>5838</v>
      </c>
      <c r="O28" s="13">
        <f t="shared" si="2"/>
        <v>231676</v>
      </c>
    </row>
    <row r="29" spans="1:15" ht="30" customHeight="1" x14ac:dyDescent="0.25">
      <c r="A29" s="35">
        <f t="shared" si="3"/>
        <v>7.7999999999999972</v>
      </c>
      <c r="B29" s="15" t="s">
        <v>18</v>
      </c>
      <c r="C29" s="13">
        <v>651537.39</v>
      </c>
      <c r="D29" s="13">
        <v>738251.2699999999</v>
      </c>
      <c r="E29" s="13">
        <v>673537.6</v>
      </c>
      <c r="F29" s="13">
        <v>856033.49</v>
      </c>
      <c r="G29" s="13">
        <v>914396.60000000009</v>
      </c>
      <c r="H29" s="13">
        <f t="shared" ref="H29" si="4">SUM(H22:H28)</f>
        <v>613052.49</v>
      </c>
      <c r="I29" s="13">
        <f>SUM(I22:I28)</f>
        <v>729301.59</v>
      </c>
      <c r="J29" s="13">
        <f>SUM(J22:J28)</f>
        <v>707350.46</v>
      </c>
      <c r="K29" s="13">
        <f>SUM(K22:K28)</f>
        <v>672899.79999999993</v>
      </c>
      <c r="L29" s="13">
        <v>1795869.15</v>
      </c>
      <c r="M29" s="13">
        <f>SUM(M22:M28)</f>
        <v>563722.97</v>
      </c>
      <c r="N29" s="13">
        <f t="shared" ref="N29" si="5">SUM(N22:N28)</f>
        <v>437354.73000000004</v>
      </c>
      <c r="O29" s="13">
        <f t="shared" si="2"/>
        <v>9353307.540000001</v>
      </c>
    </row>
    <row r="30" spans="1:15" ht="10.5" customHeight="1" x14ac:dyDescent="0.25"/>
    <row r="31" spans="1:15" x14ac:dyDescent="0.25">
      <c r="A31" s="10" t="s">
        <v>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s="17" customFormat="1" ht="21.75" customHeight="1" x14ac:dyDescent="0.25">
      <c r="A32" s="58" t="s">
        <v>11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17" customFormat="1" ht="22.5" customHeight="1" x14ac:dyDescent="0.25">
      <c r="A33" s="58" t="s">
        <v>10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s="17" customFormat="1" ht="32.25" customHeight="1" x14ac:dyDescent="0.25">
      <c r="A34" s="58" t="s">
        <v>13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17" customFormat="1" ht="24.75" customHeight="1" x14ac:dyDescent="0.25">
      <c r="A35" s="58" t="s">
        <v>12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s="17" customFormat="1" ht="33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</sheetData>
  <mergeCells count="8">
    <mergeCell ref="A1:O1"/>
    <mergeCell ref="A2:O2"/>
    <mergeCell ref="A3:O3"/>
    <mergeCell ref="A35:O35"/>
    <mergeCell ref="A36:O36"/>
    <mergeCell ref="A32:O32"/>
    <mergeCell ref="A33:O33"/>
    <mergeCell ref="A34:O34"/>
  </mergeCells>
  <pageMargins left="0.23622047244094491" right="0.23622047244094491" top="0.19685039370078741" bottom="0.19685039370078741" header="0.11811023622047245" footer="0.11811023622047245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view="pageBreakPreview" zoomScale="70" zoomScaleNormal="60" zoomScaleSheetLayoutView="70" workbookViewId="0">
      <selection activeCell="A5" sqref="A5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4" width="17" style="1" customWidth="1"/>
    <col min="5" max="5" width="16.28515625" style="1" bestFit="1" customWidth="1"/>
    <col min="6" max="6" width="15.85546875" style="1" customWidth="1"/>
    <col min="7" max="10" width="16.85546875" style="1" bestFit="1" customWidth="1"/>
    <col min="11" max="11" width="20.140625" style="1" customWidth="1"/>
    <col min="12" max="12" width="15.85546875" style="1" customWidth="1"/>
    <col min="13" max="13" width="19" style="1" bestFit="1" customWidth="1"/>
    <col min="14" max="14" width="18.28515625" style="1" bestFit="1" customWidth="1"/>
    <col min="15" max="15" width="18.42578125" style="1" bestFit="1" customWidth="1"/>
    <col min="16" max="16384" width="11.42578125" style="1"/>
  </cols>
  <sheetData>
    <row r="1" spans="1:16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6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ht="39.75" customHeight="1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6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  <c r="P4" s="2"/>
    </row>
    <row r="5" spans="1:16" ht="33" customHeight="1" x14ac:dyDescent="0.25">
      <c r="A5" s="32">
        <v>1</v>
      </c>
      <c r="B5" s="24" t="s">
        <v>33</v>
      </c>
      <c r="C5" s="22">
        <v>12</v>
      </c>
      <c r="D5" s="22">
        <v>21</v>
      </c>
      <c r="E5" s="40">
        <v>16</v>
      </c>
      <c r="F5" s="22">
        <v>16</v>
      </c>
      <c r="G5" s="22">
        <v>20</v>
      </c>
      <c r="H5" s="22">
        <v>9</v>
      </c>
      <c r="I5" s="40">
        <v>13</v>
      </c>
      <c r="J5" s="40">
        <v>11</v>
      </c>
      <c r="K5" s="40">
        <v>12</v>
      </c>
      <c r="L5" s="40">
        <v>18</v>
      </c>
      <c r="M5" s="40">
        <v>14</v>
      </c>
      <c r="N5" s="40">
        <v>4</v>
      </c>
      <c r="O5" s="4">
        <f>SUM(C5:N5)</f>
        <v>166</v>
      </c>
    </row>
    <row r="6" spans="1:16" ht="33" customHeight="1" x14ac:dyDescent="0.25">
      <c r="A6" s="32">
        <f t="shared" ref="A6:A10" si="0">+A5+1</f>
        <v>2</v>
      </c>
      <c r="B6" s="24" t="s">
        <v>34</v>
      </c>
      <c r="C6" s="22">
        <v>13</v>
      </c>
      <c r="D6" s="22">
        <v>16</v>
      </c>
      <c r="E6" s="40">
        <v>1</v>
      </c>
      <c r="F6" s="22">
        <v>0</v>
      </c>
      <c r="G6" s="22">
        <v>15</v>
      </c>
      <c r="H6" s="22">
        <v>22</v>
      </c>
      <c r="I6" s="40">
        <v>24</v>
      </c>
      <c r="J6" s="40">
        <v>5</v>
      </c>
      <c r="K6" s="40">
        <v>3</v>
      </c>
      <c r="L6" s="40">
        <v>4</v>
      </c>
      <c r="M6" s="40">
        <v>6</v>
      </c>
      <c r="N6" s="40">
        <v>0</v>
      </c>
      <c r="O6" s="4">
        <f>SUM(C6:N6)</f>
        <v>109</v>
      </c>
    </row>
    <row r="7" spans="1:16" ht="33" customHeight="1" x14ac:dyDescent="0.25">
      <c r="A7" s="32">
        <v>3</v>
      </c>
      <c r="B7" s="24" t="s">
        <v>35</v>
      </c>
      <c r="C7" s="22">
        <v>232</v>
      </c>
      <c r="D7" s="22">
        <v>182</v>
      </c>
      <c r="E7" s="40">
        <v>196</v>
      </c>
      <c r="F7" s="22">
        <v>260</v>
      </c>
      <c r="G7" s="22">
        <v>161</v>
      </c>
      <c r="H7" s="22">
        <v>241</v>
      </c>
      <c r="I7" s="40">
        <v>290</v>
      </c>
      <c r="J7" s="40">
        <v>189</v>
      </c>
      <c r="K7" s="40">
        <v>230</v>
      </c>
      <c r="L7" s="40">
        <v>282</v>
      </c>
      <c r="M7" s="40">
        <v>185</v>
      </c>
      <c r="N7" s="40">
        <v>160</v>
      </c>
      <c r="O7" s="4">
        <f>SUM(C7:N7)</f>
        <v>2608</v>
      </c>
    </row>
    <row r="8" spans="1:16" ht="33" customHeight="1" x14ac:dyDescent="0.25">
      <c r="A8" s="32">
        <f t="shared" si="0"/>
        <v>4</v>
      </c>
      <c r="B8" s="24" t="s">
        <v>36</v>
      </c>
      <c r="C8" s="22">
        <v>692</v>
      </c>
      <c r="D8" s="22">
        <v>1602</v>
      </c>
      <c r="E8" s="40">
        <v>1169</v>
      </c>
      <c r="F8" s="22">
        <v>1731</v>
      </c>
      <c r="G8" s="22">
        <v>469</v>
      </c>
      <c r="H8" s="22">
        <v>2063</v>
      </c>
      <c r="I8" s="40">
        <v>1479</v>
      </c>
      <c r="J8" s="40">
        <v>1334</v>
      </c>
      <c r="K8" s="40">
        <v>4767</v>
      </c>
      <c r="L8" s="40">
        <v>2472</v>
      </c>
      <c r="M8" s="40">
        <v>7902</v>
      </c>
      <c r="N8" s="40">
        <v>584</v>
      </c>
      <c r="O8" s="4">
        <f>SUM(C8:N8)</f>
        <v>26264</v>
      </c>
    </row>
    <row r="9" spans="1:16" ht="33" customHeight="1" x14ac:dyDescent="0.25">
      <c r="A9" s="32">
        <f t="shared" si="0"/>
        <v>5</v>
      </c>
      <c r="B9" s="24" t="s">
        <v>37</v>
      </c>
      <c r="C9" s="22">
        <v>4</v>
      </c>
      <c r="D9" s="22">
        <v>9</v>
      </c>
      <c r="E9" s="40">
        <v>11</v>
      </c>
      <c r="F9" s="22">
        <v>10</v>
      </c>
      <c r="G9" s="22">
        <v>8</v>
      </c>
      <c r="H9" s="22">
        <v>4</v>
      </c>
      <c r="I9" s="40">
        <v>10</v>
      </c>
      <c r="J9" s="40">
        <v>3</v>
      </c>
      <c r="K9" s="40">
        <v>8</v>
      </c>
      <c r="L9" s="40">
        <v>13</v>
      </c>
      <c r="M9" s="40">
        <v>10</v>
      </c>
      <c r="N9" s="40">
        <v>3</v>
      </c>
      <c r="O9" s="4">
        <f>SUM(C9:N9)</f>
        <v>93</v>
      </c>
    </row>
    <row r="10" spans="1:16" ht="33" customHeight="1" x14ac:dyDescent="0.25">
      <c r="A10" s="33">
        <f t="shared" si="0"/>
        <v>6</v>
      </c>
      <c r="B10" s="5" t="s">
        <v>38</v>
      </c>
      <c r="C10" s="5"/>
      <c r="D10" s="5"/>
      <c r="E10" s="37"/>
      <c r="F10" s="5"/>
      <c r="G10" s="5"/>
      <c r="H10" s="5"/>
      <c r="I10" s="37"/>
      <c r="J10" s="37"/>
      <c r="K10" s="37"/>
      <c r="L10" s="37"/>
      <c r="M10" s="37"/>
      <c r="N10" s="37"/>
      <c r="O10" s="5"/>
    </row>
    <row r="11" spans="1:16" ht="27" customHeight="1" x14ac:dyDescent="0.25">
      <c r="A11" s="34">
        <f>+A10+0.1</f>
        <v>6.1</v>
      </c>
      <c r="B11" s="9" t="s">
        <v>39</v>
      </c>
      <c r="C11" s="3">
        <v>30</v>
      </c>
      <c r="D11" s="22">
        <v>32</v>
      </c>
      <c r="E11" s="40">
        <v>44</v>
      </c>
      <c r="F11" s="3">
        <v>36</v>
      </c>
      <c r="G11" s="3">
        <v>62</v>
      </c>
      <c r="H11" s="3">
        <v>56</v>
      </c>
      <c r="I11" s="36">
        <v>45</v>
      </c>
      <c r="J11" s="36">
        <v>57</v>
      </c>
      <c r="K11" s="36">
        <v>65</v>
      </c>
      <c r="L11" s="36">
        <v>70</v>
      </c>
      <c r="M11" s="36">
        <v>34</v>
      </c>
      <c r="N11" s="36">
        <v>17</v>
      </c>
      <c r="O11" s="4">
        <f t="shared" ref="O11:O16" si="1">SUM(C11:N11)</f>
        <v>548</v>
      </c>
    </row>
    <row r="12" spans="1:16" ht="27" customHeight="1" x14ac:dyDescent="0.25">
      <c r="A12" s="34">
        <f t="shared" ref="A12:A16" si="2">+A11+0.1</f>
        <v>6.1999999999999993</v>
      </c>
      <c r="B12" s="9" t="s">
        <v>40</v>
      </c>
      <c r="C12" s="3">
        <v>6</v>
      </c>
      <c r="D12" s="22">
        <v>3</v>
      </c>
      <c r="E12" s="40">
        <v>2</v>
      </c>
      <c r="F12" s="3">
        <v>39</v>
      </c>
      <c r="G12" s="3">
        <v>3</v>
      </c>
      <c r="H12" s="3">
        <v>3</v>
      </c>
      <c r="I12" s="36">
        <v>7</v>
      </c>
      <c r="J12" s="36">
        <v>7</v>
      </c>
      <c r="K12" s="36">
        <v>10</v>
      </c>
      <c r="L12" s="36">
        <v>11</v>
      </c>
      <c r="M12" s="36">
        <v>5</v>
      </c>
      <c r="N12" s="36">
        <v>1</v>
      </c>
      <c r="O12" s="4">
        <f t="shared" si="1"/>
        <v>97</v>
      </c>
    </row>
    <row r="13" spans="1:16" ht="27" customHeight="1" x14ac:dyDescent="0.25">
      <c r="A13" s="34">
        <f t="shared" si="2"/>
        <v>6.2999999999999989</v>
      </c>
      <c r="B13" s="9" t="s">
        <v>41</v>
      </c>
      <c r="C13" s="3">
        <v>0</v>
      </c>
      <c r="D13" s="22">
        <v>0</v>
      </c>
      <c r="E13" s="36">
        <v>0</v>
      </c>
      <c r="F13" s="3">
        <v>4</v>
      </c>
      <c r="G13" s="3">
        <v>4</v>
      </c>
      <c r="H13" s="3">
        <v>12</v>
      </c>
      <c r="I13" s="36">
        <v>3</v>
      </c>
      <c r="J13" s="36">
        <v>0</v>
      </c>
      <c r="K13" s="40">
        <v>11</v>
      </c>
      <c r="L13" s="40">
        <v>7</v>
      </c>
      <c r="M13" s="36">
        <v>3</v>
      </c>
      <c r="N13" s="36">
        <v>7</v>
      </c>
      <c r="O13" s="4">
        <f t="shared" si="1"/>
        <v>51</v>
      </c>
    </row>
    <row r="14" spans="1:16" ht="27" customHeight="1" x14ac:dyDescent="0.25">
      <c r="A14" s="34">
        <f t="shared" si="2"/>
        <v>6.3999999999999986</v>
      </c>
      <c r="B14" s="9" t="s">
        <v>42</v>
      </c>
      <c r="C14" s="3">
        <v>0</v>
      </c>
      <c r="D14" s="22">
        <v>0</v>
      </c>
      <c r="E14" s="36">
        <v>0</v>
      </c>
      <c r="F14" s="3">
        <v>2</v>
      </c>
      <c r="G14" s="3">
        <v>1</v>
      </c>
      <c r="H14" s="3">
        <v>10</v>
      </c>
      <c r="I14" s="36">
        <v>2</v>
      </c>
      <c r="J14" s="36">
        <v>0</v>
      </c>
      <c r="K14" s="40">
        <v>5</v>
      </c>
      <c r="L14" s="40">
        <v>2</v>
      </c>
      <c r="M14" s="36">
        <v>2</v>
      </c>
      <c r="N14" s="36">
        <v>3</v>
      </c>
      <c r="O14" s="4">
        <f t="shared" si="1"/>
        <v>27</v>
      </c>
    </row>
    <row r="15" spans="1:16" ht="27" customHeight="1" x14ac:dyDescent="0.25">
      <c r="A15" s="34">
        <f t="shared" si="2"/>
        <v>6.4999999999999982</v>
      </c>
      <c r="B15" s="9" t="s">
        <v>43</v>
      </c>
      <c r="C15" s="3">
        <v>82</v>
      </c>
      <c r="D15" s="22">
        <v>82</v>
      </c>
      <c r="E15" s="40">
        <v>0</v>
      </c>
      <c r="F15" s="3">
        <v>98</v>
      </c>
      <c r="G15" s="3">
        <v>107</v>
      </c>
      <c r="H15" s="3">
        <v>142</v>
      </c>
      <c r="I15" s="36">
        <v>99</v>
      </c>
      <c r="J15" s="36">
        <v>116</v>
      </c>
      <c r="K15" s="36">
        <v>133</v>
      </c>
      <c r="L15" s="36">
        <v>133</v>
      </c>
      <c r="M15" s="36">
        <v>65</v>
      </c>
      <c r="N15" s="36">
        <v>30</v>
      </c>
      <c r="O15" s="4">
        <f t="shared" si="1"/>
        <v>1087</v>
      </c>
    </row>
    <row r="16" spans="1:16" ht="27" customHeight="1" x14ac:dyDescent="0.25">
      <c r="A16" s="34">
        <f t="shared" si="2"/>
        <v>6.5999999999999979</v>
      </c>
      <c r="B16" s="9" t="s">
        <v>44</v>
      </c>
      <c r="C16" s="3">
        <v>232</v>
      </c>
      <c r="D16" s="22">
        <v>182</v>
      </c>
      <c r="E16" s="36">
        <v>0</v>
      </c>
      <c r="F16" s="3">
        <v>260</v>
      </c>
      <c r="G16" s="3">
        <v>161</v>
      </c>
      <c r="H16" s="3">
        <v>241</v>
      </c>
      <c r="I16" s="36">
        <v>290</v>
      </c>
      <c r="J16" s="36">
        <v>189</v>
      </c>
      <c r="K16" s="36">
        <v>230</v>
      </c>
      <c r="L16" s="36">
        <v>282</v>
      </c>
      <c r="M16" s="36">
        <v>185</v>
      </c>
      <c r="N16" s="36">
        <v>160</v>
      </c>
      <c r="O16" s="4">
        <f t="shared" si="1"/>
        <v>2412</v>
      </c>
    </row>
    <row r="17" spans="1:15" ht="33" customHeight="1" x14ac:dyDescent="0.25">
      <c r="A17" s="33">
        <f>+A10+1</f>
        <v>7</v>
      </c>
      <c r="B17" s="5" t="s">
        <v>45</v>
      </c>
      <c r="C17" s="5"/>
      <c r="D17" s="5"/>
      <c r="E17" s="37"/>
      <c r="F17" s="5"/>
      <c r="G17" s="5"/>
      <c r="H17" s="5"/>
      <c r="I17" s="37"/>
      <c r="J17" s="37"/>
      <c r="K17" s="37"/>
      <c r="L17" s="37"/>
      <c r="M17" s="37"/>
      <c r="N17" s="37"/>
      <c r="O17" s="5"/>
    </row>
    <row r="18" spans="1:15" ht="24.75" customHeight="1" x14ac:dyDescent="0.25">
      <c r="A18" s="34">
        <f>+A17+0.1</f>
        <v>7.1</v>
      </c>
      <c r="B18" s="9" t="s">
        <v>46</v>
      </c>
      <c r="C18" s="3">
        <v>43</v>
      </c>
      <c r="D18" s="3">
        <v>55</v>
      </c>
      <c r="E18" s="36">
        <v>5</v>
      </c>
      <c r="F18" s="3">
        <v>11</v>
      </c>
      <c r="G18" s="3">
        <v>9</v>
      </c>
      <c r="H18" s="3">
        <v>11</v>
      </c>
      <c r="I18" s="36">
        <v>12</v>
      </c>
      <c r="J18" s="36">
        <v>18</v>
      </c>
      <c r="K18" s="36">
        <v>10</v>
      </c>
      <c r="L18" s="36">
        <v>15</v>
      </c>
      <c r="M18" s="36">
        <v>6</v>
      </c>
      <c r="N18" s="36">
        <v>19</v>
      </c>
      <c r="O18" s="4">
        <f>SUM(C18:N18)</f>
        <v>214</v>
      </c>
    </row>
    <row r="19" spans="1:15" ht="24.75" customHeight="1" x14ac:dyDescent="0.25">
      <c r="A19" s="34">
        <f t="shared" ref="A19:A22" si="3">+A18+0.1</f>
        <v>7.1999999999999993</v>
      </c>
      <c r="B19" s="9" t="s">
        <v>47</v>
      </c>
      <c r="C19" s="3">
        <v>16</v>
      </c>
      <c r="D19" s="3">
        <v>46</v>
      </c>
      <c r="E19" s="36">
        <v>5</v>
      </c>
      <c r="F19" s="3">
        <v>4</v>
      </c>
      <c r="G19" s="3">
        <v>10</v>
      </c>
      <c r="H19" s="3">
        <v>8</v>
      </c>
      <c r="I19" s="36">
        <v>11</v>
      </c>
      <c r="J19" s="36">
        <v>13</v>
      </c>
      <c r="K19" s="36">
        <v>9</v>
      </c>
      <c r="L19" s="36">
        <v>13</v>
      </c>
      <c r="M19" s="36">
        <v>3</v>
      </c>
      <c r="N19" s="36">
        <v>12</v>
      </c>
      <c r="O19" s="4">
        <f>SUM(C19:N19)</f>
        <v>150</v>
      </c>
    </row>
    <row r="20" spans="1:15" ht="24.75" customHeight="1" x14ac:dyDescent="0.25">
      <c r="A20" s="34">
        <f t="shared" si="3"/>
        <v>7.2999999999999989</v>
      </c>
      <c r="B20" s="9" t="s">
        <v>48</v>
      </c>
      <c r="C20" s="3">
        <v>10</v>
      </c>
      <c r="D20" s="3">
        <v>15</v>
      </c>
      <c r="E20" s="36">
        <v>5</v>
      </c>
      <c r="F20" s="3">
        <v>11</v>
      </c>
      <c r="G20" s="3">
        <v>7</v>
      </c>
      <c r="H20" s="3">
        <v>7</v>
      </c>
      <c r="I20" s="36">
        <v>8</v>
      </c>
      <c r="J20" s="36">
        <v>7</v>
      </c>
      <c r="K20" s="36">
        <v>7</v>
      </c>
      <c r="L20" s="36">
        <v>12</v>
      </c>
      <c r="M20" s="36">
        <v>6</v>
      </c>
      <c r="N20" s="36">
        <v>19</v>
      </c>
      <c r="O20" s="4">
        <f>SUM(C20:N20)</f>
        <v>114</v>
      </c>
    </row>
    <row r="21" spans="1:15" ht="24.75" customHeight="1" x14ac:dyDescent="0.25">
      <c r="A21" s="34">
        <f t="shared" si="3"/>
        <v>7.3999999999999986</v>
      </c>
      <c r="B21" s="9" t="s">
        <v>49</v>
      </c>
      <c r="C21" s="3">
        <v>10</v>
      </c>
      <c r="D21" s="3">
        <v>14</v>
      </c>
      <c r="E21" s="36">
        <v>0</v>
      </c>
      <c r="F21" s="3">
        <v>10</v>
      </c>
      <c r="G21" s="3">
        <v>12</v>
      </c>
      <c r="H21" s="3">
        <v>12</v>
      </c>
      <c r="I21" s="36">
        <v>11</v>
      </c>
      <c r="J21" s="36">
        <v>6</v>
      </c>
      <c r="K21" s="36">
        <v>3</v>
      </c>
      <c r="L21" s="36">
        <v>20</v>
      </c>
      <c r="M21" s="36">
        <v>3</v>
      </c>
      <c r="N21" s="36">
        <v>11</v>
      </c>
      <c r="O21" s="4">
        <f>SUM(C21:N21)</f>
        <v>112</v>
      </c>
    </row>
    <row r="22" spans="1:15" ht="24.75" customHeight="1" x14ac:dyDescent="0.25">
      <c r="A22" s="34">
        <f t="shared" si="3"/>
        <v>7.4999999999999982</v>
      </c>
      <c r="B22" s="9" t="s">
        <v>50</v>
      </c>
      <c r="C22" s="18">
        <v>203823</v>
      </c>
      <c r="D22" s="19">
        <v>346348</v>
      </c>
      <c r="E22" s="18">
        <v>56420</v>
      </c>
      <c r="F22" s="18">
        <v>211999</v>
      </c>
      <c r="G22" s="18">
        <v>296687</v>
      </c>
      <c r="H22" s="18">
        <v>273018</v>
      </c>
      <c r="I22" s="18">
        <v>225680</v>
      </c>
      <c r="J22" s="18">
        <v>568540</v>
      </c>
      <c r="K22" s="18">
        <v>104780</v>
      </c>
      <c r="L22" s="18">
        <v>403000</v>
      </c>
      <c r="M22" s="18">
        <v>161200</v>
      </c>
      <c r="N22" s="19">
        <v>406700</v>
      </c>
      <c r="O22" s="18">
        <f>SUM(C22:N22)</f>
        <v>3258195</v>
      </c>
    </row>
    <row r="23" spans="1:15" ht="33" customHeight="1" x14ac:dyDescent="0.25">
      <c r="A23" s="33">
        <f>+A17+1</f>
        <v>8</v>
      </c>
      <c r="B23" s="5" t="s">
        <v>51</v>
      </c>
      <c r="C23" s="5"/>
      <c r="D23" s="5"/>
      <c r="E23" s="37"/>
      <c r="F23" s="5"/>
      <c r="G23" s="5"/>
      <c r="H23" s="5"/>
      <c r="I23" s="37"/>
      <c r="J23" s="37"/>
      <c r="K23" s="37"/>
      <c r="L23" s="37"/>
      <c r="M23" s="37"/>
      <c r="N23" s="37"/>
      <c r="O23" s="5"/>
    </row>
    <row r="24" spans="1:15" ht="22.5" customHeight="1" x14ac:dyDescent="0.25">
      <c r="A24" s="34">
        <f>+A23+0.1</f>
        <v>8.1</v>
      </c>
      <c r="B24" s="9" t="s">
        <v>52</v>
      </c>
      <c r="C24" s="3">
        <v>69</v>
      </c>
      <c r="D24" s="3">
        <v>88</v>
      </c>
      <c r="E24" s="36">
        <v>99</v>
      </c>
      <c r="F24" s="3">
        <v>98</v>
      </c>
      <c r="G24" s="3">
        <v>101</v>
      </c>
      <c r="H24" s="3">
        <v>80</v>
      </c>
      <c r="I24" s="36">
        <v>63</v>
      </c>
      <c r="J24" s="36">
        <v>85</v>
      </c>
      <c r="K24" s="36">
        <v>54</v>
      </c>
      <c r="L24" s="36">
        <v>115</v>
      </c>
      <c r="M24" s="36">
        <v>107</v>
      </c>
      <c r="N24" s="36">
        <v>111</v>
      </c>
      <c r="O24" s="4">
        <f t="shared" ref="O24:O69" si="4">SUM(C24:N24)</f>
        <v>1070</v>
      </c>
    </row>
    <row r="25" spans="1:15" ht="22.5" customHeight="1" x14ac:dyDescent="0.25">
      <c r="A25" s="34">
        <f t="shared" ref="A25:A32" si="5">+A24+0.1</f>
        <v>8.1999999999999993</v>
      </c>
      <c r="B25" s="9" t="s">
        <v>53</v>
      </c>
      <c r="C25" s="3">
        <v>49</v>
      </c>
      <c r="D25" s="3">
        <v>34</v>
      </c>
      <c r="E25" s="36">
        <v>43</v>
      </c>
      <c r="F25" s="3">
        <v>40</v>
      </c>
      <c r="G25" s="3">
        <v>29</v>
      </c>
      <c r="H25" s="3">
        <v>25</v>
      </c>
      <c r="I25" s="36">
        <v>22</v>
      </c>
      <c r="J25" s="36">
        <v>21</v>
      </c>
      <c r="K25" s="36">
        <v>23</v>
      </c>
      <c r="L25" s="36">
        <v>7</v>
      </c>
      <c r="M25" s="36">
        <v>14</v>
      </c>
      <c r="N25" s="36">
        <v>5</v>
      </c>
      <c r="O25" s="4">
        <f t="shared" si="4"/>
        <v>312</v>
      </c>
    </row>
    <row r="26" spans="1:15" ht="22.5" customHeight="1" x14ac:dyDescent="0.25">
      <c r="A26" s="34">
        <f t="shared" si="5"/>
        <v>8.2999999999999989</v>
      </c>
      <c r="B26" s="9" t="s">
        <v>54</v>
      </c>
      <c r="C26" s="3">
        <v>20</v>
      </c>
      <c r="D26" s="3">
        <v>22</v>
      </c>
      <c r="E26" s="36">
        <v>27</v>
      </c>
      <c r="F26" s="3">
        <v>23</v>
      </c>
      <c r="G26" s="3">
        <v>20</v>
      </c>
      <c r="H26" s="3">
        <v>17</v>
      </c>
      <c r="I26" s="36">
        <v>11</v>
      </c>
      <c r="J26" s="36">
        <v>20</v>
      </c>
      <c r="K26" s="36">
        <v>11</v>
      </c>
      <c r="L26" s="36">
        <v>19</v>
      </c>
      <c r="M26" s="36">
        <v>15</v>
      </c>
      <c r="N26" s="36">
        <v>15</v>
      </c>
      <c r="O26" s="4">
        <f t="shared" si="4"/>
        <v>220</v>
      </c>
    </row>
    <row r="27" spans="1:15" ht="22.5" customHeight="1" x14ac:dyDescent="0.25">
      <c r="A27" s="34">
        <f t="shared" si="5"/>
        <v>8.3999999999999986</v>
      </c>
      <c r="B27" s="9" t="s">
        <v>55</v>
      </c>
      <c r="C27" s="3">
        <v>2</v>
      </c>
      <c r="D27" s="3">
        <v>4</v>
      </c>
      <c r="E27" s="36">
        <v>0</v>
      </c>
      <c r="F27" s="3">
        <v>2</v>
      </c>
      <c r="G27" s="3">
        <v>0</v>
      </c>
      <c r="H27" s="3">
        <v>1</v>
      </c>
      <c r="I27" s="36">
        <v>0</v>
      </c>
      <c r="J27" s="36">
        <v>1</v>
      </c>
      <c r="K27" s="36">
        <v>2</v>
      </c>
      <c r="L27" s="36">
        <v>0</v>
      </c>
      <c r="M27" s="36">
        <v>0</v>
      </c>
      <c r="N27" s="36">
        <v>0</v>
      </c>
      <c r="O27" s="4">
        <f t="shared" si="4"/>
        <v>12</v>
      </c>
    </row>
    <row r="28" spans="1:15" ht="22.5" customHeight="1" x14ac:dyDescent="0.25">
      <c r="A28" s="34">
        <f t="shared" si="5"/>
        <v>8.4999999999999982</v>
      </c>
      <c r="B28" s="9" t="s">
        <v>56</v>
      </c>
      <c r="C28" s="3">
        <v>0</v>
      </c>
      <c r="D28" s="3">
        <v>0</v>
      </c>
      <c r="E28" s="36">
        <v>3</v>
      </c>
      <c r="F28" s="3">
        <v>0</v>
      </c>
      <c r="G28" s="3">
        <v>0</v>
      </c>
      <c r="H28" s="3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4">
        <f t="shared" si="4"/>
        <v>3</v>
      </c>
    </row>
    <row r="29" spans="1:15" ht="22.5" customHeight="1" x14ac:dyDescent="0.25">
      <c r="A29" s="34">
        <f t="shared" si="5"/>
        <v>8.5999999999999979</v>
      </c>
      <c r="B29" s="9" t="s">
        <v>57</v>
      </c>
      <c r="C29" s="3">
        <v>0</v>
      </c>
      <c r="D29" s="3">
        <v>0</v>
      </c>
      <c r="E29" s="36">
        <v>3</v>
      </c>
      <c r="F29" s="3">
        <v>0</v>
      </c>
      <c r="G29" s="3">
        <v>0</v>
      </c>
      <c r="H29" s="3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4">
        <f t="shared" si="4"/>
        <v>3</v>
      </c>
    </row>
    <row r="30" spans="1:15" ht="22.5" customHeight="1" x14ac:dyDescent="0.25">
      <c r="A30" s="34">
        <f t="shared" si="5"/>
        <v>8.6999999999999975</v>
      </c>
      <c r="B30" s="9" t="s">
        <v>58</v>
      </c>
      <c r="C30" s="3">
        <v>0</v>
      </c>
      <c r="D30" s="3">
        <v>0</v>
      </c>
      <c r="E30" s="36">
        <v>0</v>
      </c>
      <c r="F30" s="3">
        <v>0</v>
      </c>
      <c r="G30" s="3">
        <v>0</v>
      </c>
      <c r="H30" s="3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">
        <f t="shared" si="4"/>
        <v>0</v>
      </c>
    </row>
    <row r="31" spans="1:15" ht="22.5" customHeight="1" x14ac:dyDescent="0.25">
      <c r="A31" s="34">
        <f t="shared" si="5"/>
        <v>8.7999999999999972</v>
      </c>
      <c r="B31" s="9" t="s">
        <v>59</v>
      </c>
      <c r="C31" s="3">
        <v>0</v>
      </c>
      <c r="D31" s="3">
        <v>0</v>
      </c>
      <c r="E31" s="36">
        <v>0</v>
      </c>
      <c r="F31" s="3">
        <v>0</v>
      </c>
      <c r="G31" s="3">
        <v>0</v>
      </c>
      <c r="H31" s="3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4">
        <f t="shared" si="4"/>
        <v>0</v>
      </c>
    </row>
    <row r="32" spans="1:15" ht="22.5" customHeight="1" x14ac:dyDescent="0.25">
      <c r="A32" s="34">
        <f t="shared" si="5"/>
        <v>8.8999999999999968</v>
      </c>
      <c r="B32" s="9" t="s">
        <v>60</v>
      </c>
      <c r="C32" s="3">
        <v>22</v>
      </c>
      <c r="D32" s="3">
        <v>31</v>
      </c>
      <c r="E32" s="36">
        <v>22</v>
      </c>
      <c r="F32" s="3">
        <v>16</v>
      </c>
      <c r="G32" s="3">
        <v>29</v>
      </c>
      <c r="H32" s="3">
        <v>19</v>
      </c>
      <c r="I32" s="36">
        <v>17</v>
      </c>
      <c r="J32" s="36">
        <v>29</v>
      </c>
      <c r="K32" s="36">
        <v>29</v>
      </c>
      <c r="L32" s="36">
        <v>27</v>
      </c>
      <c r="M32" s="36">
        <v>20</v>
      </c>
      <c r="N32" s="36">
        <v>28</v>
      </c>
      <c r="O32" s="4">
        <f t="shared" si="4"/>
        <v>289</v>
      </c>
    </row>
    <row r="33" spans="1:15" ht="22.5" customHeight="1" x14ac:dyDescent="0.25">
      <c r="A33" s="12">
        <v>8.1</v>
      </c>
      <c r="B33" s="15" t="s">
        <v>61</v>
      </c>
      <c r="C33" s="4">
        <v>162</v>
      </c>
      <c r="D33" s="4">
        <v>179</v>
      </c>
      <c r="E33" s="40">
        <v>197</v>
      </c>
      <c r="F33" s="4">
        <v>179</v>
      </c>
      <c r="G33" s="4">
        <v>179</v>
      </c>
      <c r="H33" s="4">
        <v>142</v>
      </c>
      <c r="I33" s="4">
        <f t="shared" ref="I33:M33" si="6">SUM(I24:I32)</f>
        <v>113</v>
      </c>
      <c r="J33" s="4">
        <f t="shared" si="6"/>
        <v>156</v>
      </c>
      <c r="K33" s="4">
        <f t="shared" si="6"/>
        <v>119</v>
      </c>
      <c r="L33" s="4">
        <f t="shared" si="6"/>
        <v>168</v>
      </c>
      <c r="M33" s="4">
        <f t="shared" si="6"/>
        <v>156</v>
      </c>
      <c r="N33" s="4">
        <f t="shared" ref="N33" si="7">SUM(N24:N32)</f>
        <v>159</v>
      </c>
      <c r="O33" s="4">
        <f t="shared" si="4"/>
        <v>1909</v>
      </c>
    </row>
    <row r="34" spans="1:15" ht="33" customHeight="1" x14ac:dyDescent="0.25">
      <c r="A34" s="33">
        <f>+A23+1</f>
        <v>9</v>
      </c>
      <c r="B34" s="5" t="s">
        <v>62</v>
      </c>
      <c r="C34" s="5"/>
      <c r="D34" s="5"/>
      <c r="E34" s="37"/>
      <c r="F34" s="5"/>
      <c r="G34" s="5"/>
      <c r="H34" s="5"/>
      <c r="I34" s="37"/>
      <c r="J34" s="37"/>
      <c r="K34" s="37"/>
      <c r="L34" s="37"/>
      <c r="M34" s="37"/>
      <c r="N34" s="37"/>
      <c r="O34" s="5"/>
    </row>
    <row r="35" spans="1:15" ht="26.25" customHeight="1" x14ac:dyDescent="0.25">
      <c r="A35" s="34">
        <f>+A34+0.1</f>
        <v>9.1</v>
      </c>
      <c r="B35" s="9" t="s">
        <v>63</v>
      </c>
      <c r="C35" s="3">
        <v>25</v>
      </c>
      <c r="D35" s="3">
        <v>21</v>
      </c>
      <c r="E35" s="36">
        <v>18</v>
      </c>
      <c r="F35" s="3">
        <v>21</v>
      </c>
      <c r="G35" s="3">
        <v>23</v>
      </c>
      <c r="H35" s="3">
        <v>11</v>
      </c>
      <c r="I35" s="36">
        <v>20</v>
      </c>
      <c r="J35" s="36">
        <v>24</v>
      </c>
      <c r="K35" s="36">
        <v>13</v>
      </c>
      <c r="L35" s="36">
        <v>16</v>
      </c>
      <c r="M35" s="36">
        <v>31</v>
      </c>
      <c r="N35" s="36">
        <v>34</v>
      </c>
      <c r="O35" s="4">
        <f t="shared" si="4"/>
        <v>257</v>
      </c>
    </row>
    <row r="36" spans="1:15" ht="26.25" customHeight="1" x14ac:dyDescent="0.25">
      <c r="A36" s="34">
        <f t="shared" ref="A36:A43" si="8">+A35+0.1</f>
        <v>9.1999999999999993</v>
      </c>
      <c r="B36" s="9" t="s">
        <v>64</v>
      </c>
      <c r="C36" s="3">
        <v>11</v>
      </c>
      <c r="D36" s="3">
        <v>9</v>
      </c>
      <c r="E36" s="36">
        <v>3</v>
      </c>
      <c r="F36" s="3">
        <v>11</v>
      </c>
      <c r="G36" s="3">
        <v>11</v>
      </c>
      <c r="H36" s="3">
        <v>14</v>
      </c>
      <c r="I36" s="36">
        <v>9</v>
      </c>
      <c r="J36" s="36">
        <v>9</v>
      </c>
      <c r="K36" s="36">
        <v>8</v>
      </c>
      <c r="L36" s="36">
        <v>7</v>
      </c>
      <c r="M36" s="36">
        <v>6</v>
      </c>
      <c r="N36" s="36">
        <v>7</v>
      </c>
      <c r="O36" s="4">
        <f t="shared" si="4"/>
        <v>105</v>
      </c>
    </row>
    <row r="37" spans="1:15" ht="26.25" customHeight="1" x14ac:dyDescent="0.25">
      <c r="A37" s="34">
        <f t="shared" si="8"/>
        <v>9.2999999999999989</v>
      </c>
      <c r="B37" s="9" t="s">
        <v>65</v>
      </c>
      <c r="C37" s="3">
        <v>2</v>
      </c>
      <c r="D37" s="3">
        <v>0</v>
      </c>
      <c r="E37" s="36">
        <v>2</v>
      </c>
      <c r="F37" s="3">
        <v>5</v>
      </c>
      <c r="G37" s="3">
        <v>5</v>
      </c>
      <c r="H37" s="3">
        <v>5</v>
      </c>
      <c r="I37" s="36">
        <v>10</v>
      </c>
      <c r="J37" s="36">
        <v>4</v>
      </c>
      <c r="K37" s="36">
        <v>0</v>
      </c>
      <c r="L37" s="36">
        <v>1</v>
      </c>
      <c r="M37" s="36">
        <v>5</v>
      </c>
      <c r="N37" s="36">
        <v>5</v>
      </c>
      <c r="O37" s="4">
        <f t="shared" si="4"/>
        <v>44</v>
      </c>
    </row>
    <row r="38" spans="1:15" ht="26.25" customHeight="1" x14ac:dyDescent="0.25">
      <c r="A38" s="34">
        <f t="shared" si="8"/>
        <v>9.3999999999999986</v>
      </c>
      <c r="B38" s="9" t="s">
        <v>66</v>
      </c>
      <c r="C38" s="3">
        <v>16</v>
      </c>
      <c r="D38" s="3">
        <v>17</v>
      </c>
      <c r="E38" s="36">
        <v>41</v>
      </c>
      <c r="F38" s="3">
        <v>36</v>
      </c>
      <c r="G38" s="3">
        <v>17</v>
      </c>
      <c r="H38" s="3">
        <v>39</v>
      </c>
      <c r="I38" s="36">
        <v>33</v>
      </c>
      <c r="J38" s="36">
        <v>51</v>
      </c>
      <c r="K38" s="36">
        <v>10</v>
      </c>
      <c r="L38" s="36">
        <v>6</v>
      </c>
      <c r="M38" s="36">
        <v>16</v>
      </c>
      <c r="N38" s="36">
        <v>27</v>
      </c>
      <c r="O38" s="4">
        <f t="shared" si="4"/>
        <v>309</v>
      </c>
    </row>
    <row r="39" spans="1:15" ht="26.25" customHeight="1" x14ac:dyDescent="0.25">
      <c r="A39" s="34">
        <f t="shared" si="8"/>
        <v>9.4999999999999982</v>
      </c>
      <c r="B39" s="9" t="s">
        <v>67</v>
      </c>
      <c r="C39" s="3">
        <v>1</v>
      </c>
      <c r="D39" s="3">
        <v>2</v>
      </c>
      <c r="E39" s="36">
        <v>2</v>
      </c>
      <c r="F39" s="3">
        <v>2</v>
      </c>
      <c r="G39" s="3">
        <v>5</v>
      </c>
      <c r="H39" s="3">
        <v>1</v>
      </c>
      <c r="I39" s="36">
        <v>1</v>
      </c>
      <c r="J39" s="36">
        <v>3</v>
      </c>
      <c r="K39" s="36">
        <v>3</v>
      </c>
      <c r="L39" s="36">
        <v>0</v>
      </c>
      <c r="M39" s="36">
        <v>1</v>
      </c>
      <c r="N39" s="36">
        <v>3</v>
      </c>
      <c r="O39" s="4">
        <f t="shared" si="4"/>
        <v>24</v>
      </c>
    </row>
    <row r="40" spans="1:15" ht="26.25" customHeight="1" x14ac:dyDescent="0.25">
      <c r="A40" s="34">
        <f t="shared" si="8"/>
        <v>9.5999999999999979</v>
      </c>
      <c r="B40" s="9" t="s">
        <v>68</v>
      </c>
      <c r="C40" s="3">
        <v>13</v>
      </c>
      <c r="D40" s="3">
        <v>18</v>
      </c>
      <c r="E40" s="36">
        <v>15</v>
      </c>
      <c r="F40" s="3">
        <v>20</v>
      </c>
      <c r="G40" s="3">
        <v>21</v>
      </c>
      <c r="H40" s="3">
        <v>10</v>
      </c>
      <c r="I40" s="36">
        <v>10</v>
      </c>
      <c r="J40" s="36">
        <v>19</v>
      </c>
      <c r="K40" s="36">
        <v>15</v>
      </c>
      <c r="L40" s="36">
        <v>11</v>
      </c>
      <c r="M40" s="36">
        <v>24</v>
      </c>
      <c r="N40" s="36">
        <v>9</v>
      </c>
      <c r="O40" s="4">
        <f t="shared" si="4"/>
        <v>185</v>
      </c>
    </row>
    <row r="41" spans="1:15" ht="26.25" customHeight="1" x14ac:dyDescent="0.25">
      <c r="A41" s="34">
        <f t="shared" si="8"/>
        <v>9.6999999999999975</v>
      </c>
      <c r="B41" s="9" t="s">
        <v>69</v>
      </c>
      <c r="C41" s="3">
        <v>4</v>
      </c>
      <c r="D41" s="3">
        <v>1</v>
      </c>
      <c r="E41" s="36">
        <v>1</v>
      </c>
      <c r="F41" s="3">
        <v>2</v>
      </c>
      <c r="G41" s="3">
        <v>2</v>
      </c>
      <c r="H41" s="3">
        <v>3</v>
      </c>
      <c r="I41" s="36">
        <v>1</v>
      </c>
      <c r="J41" s="36">
        <v>1</v>
      </c>
      <c r="K41" s="36">
        <v>1</v>
      </c>
      <c r="L41" s="36">
        <v>1</v>
      </c>
      <c r="M41" s="36">
        <v>0</v>
      </c>
      <c r="N41" s="36">
        <v>2</v>
      </c>
      <c r="O41" s="4">
        <f t="shared" si="4"/>
        <v>19</v>
      </c>
    </row>
    <row r="42" spans="1:15" ht="26.25" customHeight="1" x14ac:dyDescent="0.25">
      <c r="A42" s="34">
        <f t="shared" si="8"/>
        <v>9.7999999999999972</v>
      </c>
      <c r="B42" s="9" t="s">
        <v>70</v>
      </c>
      <c r="C42" s="3">
        <v>6</v>
      </c>
      <c r="D42" s="3">
        <v>11</v>
      </c>
      <c r="E42" s="36">
        <v>5</v>
      </c>
      <c r="F42" s="3">
        <v>11</v>
      </c>
      <c r="G42" s="3">
        <v>6</v>
      </c>
      <c r="H42" s="3">
        <v>11</v>
      </c>
      <c r="I42" s="36">
        <v>5</v>
      </c>
      <c r="J42" s="36">
        <v>4</v>
      </c>
      <c r="K42" s="36">
        <v>8</v>
      </c>
      <c r="L42" s="36">
        <v>2</v>
      </c>
      <c r="M42" s="36">
        <v>0</v>
      </c>
      <c r="N42" s="36">
        <v>7</v>
      </c>
      <c r="O42" s="4">
        <f t="shared" si="4"/>
        <v>76</v>
      </c>
    </row>
    <row r="43" spans="1:15" ht="26.25" customHeight="1" x14ac:dyDescent="0.25">
      <c r="A43" s="34">
        <f t="shared" si="8"/>
        <v>9.8999999999999968</v>
      </c>
      <c r="B43" s="9" t="s">
        <v>71</v>
      </c>
      <c r="C43" s="3">
        <v>1</v>
      </c>
      <c r="D43" s="3">
        <v>1</v>
      </c>
      <c r="E43" s="36">
        <v>0</v>
      </c>
      <c r="F43" s="3">
        <v>1</v>
      </c>
      <c r="G43" s="3">
        <v>0</v>
      </c>
      <c r="H43" s="3">
        <v>1</v>
      </c>
      <c r="I43" s="36">
        <v>4</v>
      </c>
      <c r="J43" s="36">
        <v>1</v>
      </c>
      <c r="K43" s="36">
        <v>2</v>
      </c>
      <c r="L43" s="36">
        <v>0</v>
      </c>
      <c r="M43" s="36">
        <v>0</v>
      </c>
      <c r="N43" s="36">
        <v>2</v>
      </c>
      <c r="O43" s="4">
        <f t="shared" si="4"/>
        <v>13</v>
      </c>
    </row>
    <row r="44" spans="1:15" ht="26.25" customHeight="1" x14ac:dyDescent="0.25">
      <c r="A44" s="12">
        <v>9.1</v>
      </c>
      <c r="B44" s="9" t="s">
        <v>72</v>
      </c>
      <c r="C44" s="3">
        <v>1</v>
      </c>
      <c r="D44" s="3">
        <v>3</v>
      </c>
      <c r="E44" s="36">
        <v>4</v>
      </c>
      <c r="F44" s="3">
        <v>0</v>
      </c>
      <c r="G44" s="3">
        <v>6</v>
      </c>
      <c r="H44" s="3">
        <v>2</v>
      </c>
      <c r="I44" s="36">
        <v>0</v>
      </c>
      <c r="J44" s="36">
        <v>4</v>
      </c>
      <c r="K44" s="36">
        <v>5</v>
      </c>
      <c r="L44" s="36">
        <v>0</v>
      </c>
      <c r="M44" s="36">
        <v>2</v>
      </c>
      <c r="N44" s="36">
        <v>2</v>
      </c>
      <c r="O44" s="4">
        <f t="shared" si="4"/>
        <v>29</v>
      </c>
    </row>
    <row r="45" spans="1:15" ht="26.25" customHeight="1" x14ac:dyDescent="0.25">
      <c r="A45" s="12">
        <v>9.1199999999999992</v>
      </c>
      <c r="B45" s="9" t="s">
        <v>73</v>
      </c>
      <c r="C45" s="3">
        <v>2</v>
      </c>
      <c r="D45" s="3">
        <v>0</v>
      </c>
      <c r="E45" s="36">
        <v>0</v>
      </c>
      <c r="F45" s="3">
        <v>0</v>
      </c>
      <c r="G45" s="3">
        <v>1</v>
      </c>
      <c r="H45" s="3">
        <v>0</v>
      </c>
      <c r="I45" s="36">
        <v>1</v>
      </c>
      <c r="J45" s="36">
        <v>1</v>
      </c>
      <c r="K45" s="36">
        <v>0</v>
      </c>
      <c r="L45" s="36">
        <v>1</v>
      </c>
      <c r="M45" s="36">
        <v>0</v>
      </c>
      <c r="N45" s="36">
        <v>0</v>
      </c>
      <c r="O45" s="4">
        <f t="shared" si="4"/>
        <v>6</v>
      </c>
    </row>
    <row r="46" spans="1:15" ht="26.25" customHeight="1" x14ac:dyDescent="0.25">
      <c r="A46" s="12">
        <v>9.1300000000000008</v>
      </c>
      <c r="B46" s="9" t="s">
        <v>74</v>
      </c>
      <c r="C46" s="3">
        <v>0</v>
      </c>
      <c r="D46" s="3">
        <v>0</v>
      </c>
      <c r="E46" s="36">
        <v>0</v>
      </c>
      <c r="F46" s="3">
        <v>0</v>
      </c>
      <c r="G46" s="3">
        <v>0</v>
      </c>
      <c r="H46" s="3">
        <v>1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4">
        <f t="shared" si="4"/>
        <v>1</v>
      </c>
    </row>
    <row r="47" spans="1:15" ht="26.25" customHeight="1" x14ac:dyDescent="0.25">
      <c r="A47" s="12">
        <v>9.14</v>
      </c>
      <c r="B47" s="15" t="s">
        <v>61</v>
      </c>
      <c r="C47" s="4">
        <v>82</v>
      </c>
      <c r="D47" s="4">
        <v>83</v>
      </c>
      <c r="E47" s="40">
        <v>91</v>
      </c>
      <c r="F47" s="4">
        <v>109</v>
      </c>
      <c r="G47" s="4">
        <v>97</v>
      </c>
      <c r="H47" s="4">
        <v>98</v>
      </c>
      <c r="I47" s="40">
        <f t="shared" ref="I47" si="9">SUM(I35:I46)</f>
        <v>94</v>
      </c>
      <c r="J47" s="40">
        <f t="shared" ref="J47" si="10">SUM(J35:J46)</f>
        <v>121</v>
      </c>
      <c r="K47" s="40">
        <f t="shared" ref="K47" si="11">SUM(K35:K46)</f>
        <v>65</v>
      </c>
      <c r="L47" s="40">
        <f t="shared" ref="L47" si="12">SUM(L35:L46)</f>
        <v>45</v>
      </c>
      <c r="M47" s="40">
        <f t="shared" ref="M47" si="13">SUM(M35:M46)</f>
        <v>85</v>
      </c>
      <c r="N47" s="40">
        <f t="shared" ref="N47" si="14">SUM(N35:N46)</f>
        <v>98</v>
      </c>
      <c r="O47" s="4">
        <f t="shared" si="4"/>
        <v>1068</v>
      </c>
    </row>
    <row r="48" spans="1:15" ht="33" customHeight="1" x14ac:dyDescent="0.25">
      <c r="A48" s="33">
        <f>+A34+1</f>
        <v>10</v>
      </c>
      <c r="B48" s="5" t="s">
        <v>75</v>
      </c>
      <c r="C48" s="5"/>
      <c r="D48" s="5"/>
      <c r="E48" s="37"/>
      <c r="F48" s="5"/>
      <c r="G48" s="5"/>
      <c r="H48" s="5"/>
      <c r="I48" s="37"/>
      <c r="J48" s="37"/>
      <c r="K48" s="37"/>
      <c r="L48" s="37"/>
      <c r="M48" s="37"/>
      <c r="N48" s="37"/>
      <c r="O48" s="5"/>
    </row>
    <row r="49" spans="1:15" ht="27.75" customHeight="1" x14ac:dyDescent="0.25">
      <c r="A49" s="34">
        <f>+A48+0.1</f>
        <v>10.1</v>
      </c>
      <c r="B49" s="9" t="s">
        <v>76</v>
      </c>
      <c r="C49" s="3">
        <v>1</v>
      </c>
      <c r="D49" s="3">
        <v>0</v>
      </c>
      <c r="E49" s="36">
        <v>0</v>
      </c>
      <c r="F49" s="3">
        <v>0</v>
      </c>
      <c r="G49" s="3">
        <v>0</v>
      </c>
      <c r="H49" s="3">
        <v>1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4">
        <f t="shared" si="4"/>
        <v>2</v>
      </c>
    </row>
    <row r="50" spans="1:15" ht="27.75" customHeight="1" x14ac:dyDescent="0.25">
      <c r="A50" s="34">
        <f t="shared" ref="A50:A57" si="15">+A49+0.1</f>
        <v>10.199999999999999</v>
      </c>
      <c r="B50" s="9" t="s">
        <v>77</v>
      </c>
      <c r="C50" s="3">
        <v>0</v>
      </c>
      <c r="D50" s="3">
        <v>0</v>
      </c>
      <c r="E50" s="36">
        <v>0</v>
      </c>
      <c r="F50" s="3">
        <v>2</v>
      </c>
      <c r="G50" s="3">
        <v>0</v>
      </c>
      <c r="H50" s="3">
        <v>0</v>
      </c>
      <c r="I50" s="36">
        <v>2</v>
      </c>
      <c r="J50" s="36">
        <v>1</v>
      </c>
      <c r="K50" s="36">
        <v>0</v>
      </c>
      <c r="L50" s="36">
        <v>0</v>
      </c>
      <c r="M50" s="36">
        <v>0</v>
      </c>
      <c r="N50" s="36">
        <v>0</v>
      </c>
      <c r="O50" s="4">
        <f t="shared" si="4"/>
        <v>5</v>
      </c>
    </row>
    <row r="51" spans="1:15" ht="27.75" customHeight="1" x14ac:dyDescent="0.25">
      <c r="A51" s="34">
        <f t="shared" si="15"/>
        <v>10.299999999999999</v>
      </c>
      <c r="B51" s="9" t="s">
        <v>78</v>
      </c>
      <c r="C51" s="3">
        <v>37</v>
      </c>
      <c r="D51" s="3">
        <v>37</v>
      </c>
      <c r="E51" s="36">
        <v>29</v>
      </c>
      <c r="F51" s="3">
        <v>19</v>
      </c>
      <c r="G51" s="3">
        <v>24</v>
      </c>
      <c r="H51" s="3">
        <v>30</v>
      </c>
      <c r="I51" s="36">
        <v>46</v>
      </c>
      <c r="J51" s="36">
        <v>28</v>
      </c>
      <c r="K51" s="36">
        <v>30</v>
      </c>
      <c r="L51" s="36">
        <v>15</v>
      </c>
      <c r="M51" s="36">
        <v>27</v>
      </c>
      <c r="N51" s="36">
        <v>25</v>
      </c>
      <c r="O51" s="4">
        <f t="shared" si="4"/>
        <v>347</v>
      </c>
    </row>
    <row r="52" spans="1:15" ht="27.75" customHeight="1" x14ac:dyDescent="0.25">
      <c r="A52" s="34">
        <f t="shared" si="15"/>
        <v>10.399999999999999</v>
      </c>
      <c r="B52" s="9" t="s">
        <v>79</v>
      </c>
      <c r="C52" s="3">
        <v>0</v>
      </c>
      <c r="D52" s="3">
        <v>0</v>
      </c>
      <c r="E52" s="36">
        <v>0</v>
      </c>
      <c r="F52" s="3">
        <v>0</v>
      </c>
      <c r="G52" s="3">
        <v>0</v>
      </c>
      <c r="H52" s="3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4">
        <f t="shared" si="4"/>
        <v>0</v>
      </c>
    </row>
    <row r="53" spans="1:15" ht="27.75" customHeight="1" x14ac:dyDescent="0.25">
      <c r="A53" s="34">
        <f t="shared" si="15"/>
        <v>10.499999999999998</v>
      </c>
      <c r="B53" s="9" t="s">
        <v>80</v>
      </c>
      <c r="C53" s="3">
        <v>4</v>
      </c>
      <c r="D53" s="3">
        <v>2</v>
      </c>
      <c r="E53" s="36">
        <v>9</v>
      </c>
      <c r="F53" s="3">
        <v>4</v>
      </c>
      <c r="G53" s="3">
        <v>1</v>
      </c>
      <c r="H53" s="3">
        <v>1</v>
      </c>
      <c r="I53" s="36">
        <v>3</v>
      </c>
      <c r="J53" s="36">
        <v>3</v>
      </c>
      <c r="K53" s="36">
        <v>2</v>
      </c>
      <c r="L53" s="36">
        <v>1</v>
      </c>
      <c r="M53" s="36">
        <v>2</v>
      </c>
      <c r="N53" s="36">
        <v>2</v>
      </c>
      <c r="O53" s="4">
        <f t="shared" si="4"/>
        <v>34</v>
      </c>
    </row>
    <row r="54" spans="1:15" ht="27.75" customHeight="1" x14ac:dyDescent="0.25">
      <c r="A54" s="34">
        <f t="shared" si="15"/>
        <v>10.599999999999998</v>
      </c>
      <c r="B54" s="9" t="s">
        <v>81</v>
      </c>
      <c r="C54" s="3">
        <v>1</v>
      </c>
      <c r="D54" s="3">
        <v>0</v>
      </c>
      <c r="E54" s="36">
        <v>2</v>
      </c>
      <c r="F54" s="3">
        <v>1</v>
      </c>
      <c r="G54" s="3">
        <v>5</v>
      </c>
      <c r="H54" s="3">
        <v>0</v>
      </c>
      <c r="I54" s="36">
        <v>0</v>
      </c>
      <c r="J54" s="36">
        <v>2</v>
      </c>
      <c r="K54" s="36">
        <v>0</v>
      </c>
      <c r="L54" s="36">
        <v>0</v>
      </c>
      <c r="M54" s="36">
        <v>1</v>
      </c>
      <c r="N54" s="36">
        <v>0</v>
      </c>
      <c r="O54" s="4">
        <f t="shared" si="4"/>
        <v>12</v>
      </c>
    </row>
    <row r="55" spans="1:15" ht="27.75" customHeight="1" x14ac:dyDescent="0.25">
      <c r="A55" s="34">
        <f t="shared" si="15"/>
        <v>10.699999999999998</v>
      </c>
      <c r="B55" s="9" t="s">
        <v>82</v>
      </c>
      <c r="C55" s="3">
        <v>0</v>
      </c>
      <c r="D55" s="3">
        <v>0</v>
      </c>
      <c r="E55" s="36">
        <v>0</v>
      </c>
      <c r="F55" s="3">
        <v>0</v>
      </c>
      <c r="G55" s="3">
        <v>0</v>
      </c>
      <c r="H55" s="3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4">
        <f t="shared" si="4"/>
        <v>0</v>
      </c>
    </row>
    <row r="56" spans="1:15" ht="32.25" customHeight="1" x14ac:dyDescent="0.25">
      <c r="A56" s="34">
        <f t="shared" si="15"/>
        <v>10.799999999999997</v>
      </c>
      <c r="B56" s="9" t="s">
        <v>83</v>
      </c>
      <c r="C56" s="3">
        <v>15</v>
      </c>
      <c r="D56" s="3">
        <v>16</v>
      </c>
      <c r="E56" s="36">
        <v>15</v>
      </c>
      <c r="F56" s="3">
        <v>14</v>
      </c>
      <c r="G56" s="3">
        <v>24</v>
      </c>
      <c r="H56" s="3">
        <v>15</v>
      </c>
      <c r="I56" s="36">
        <v>26</v>
      </c>
      <c r="J56" s="36">
        <v>13</v>
      </c>
      <c r="K56" s="36">
        <v>21</v>
      </c>
      <c r="L56" s="36">
        <v>18</v>
      </c>
      <c r="M56" s="36">
        <v>19</v>
      </c>
      <c r="N56" s="36">
        <v>13</v>
      </c>
      <c r="O56" s="4">
        <f t="shared" si="4"/>
        <v>209</v>
      </c>
    </row>
    <row r="57" spans="1:15" ht="28.5" customHeight="1" x14ac:dyDescent="0.25">
      <c r="A57" s="34">
        <f t="shared" si="15"/>
        <v>10.899999999999997</v>
      </c>
      <c r="B57" s="9" t="s">
        <v>84</v>
      </c>
      <c r="C57" s="3">
        <v>1</v>
      </c>
      <c r="D57" s="3">
        <v>0</v>
      </c>
      <c r="E57" s="36">
        <v>1</v>
      </c>
      <c r="F57" s="3">
        <v>0</v>
      </c>
      <c r="G57" s="3">
        <v>0</v>
      </c>
      <c r="H57" s="3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4">
        <f t="shared" si="4"/>
        <v>2</v>
      </c>
    </row>
    <row r="58" spans="1:15" ht="28.5" customHeight="1" x14ac:dyDescent="0.25">
      <c r="A58" s="12">
        <v>10.1</v>
      </c>
      <c r="B58" s="9" t="s">
        <v>85</v>
      </c>
      <c r="C58" s="3">
        <v>14</v>
      </c>
      <c r="D58" s="3">
        <v>13</v>
      </c>
      <c r="E58" s="36">
        <v>8</v>
      </c>
      <c r="F58" s="3">
        <v>6</v>
      </c>
      <c r="G58" s="3">
        <v>8</v>
      </c>
      <c r="H58" s="3">
        <v>7</v>
      </c>
      <c r="I58" s="36">
        <v>13</v>
      </c>
      <c r="J58" s="36">
        <v>2</v>
      </c>
      <c r="K58" s="36">
        <v>4</v>
      </c>
      <c r="L58" s="36">
        <v>2</v>
      </c>
      <c r="M58" s="36">
        <v>2</v>
      </c>
      <c r="N58" s="36">
        <v>8</v>
      </c>
      <c r="O58" s="4">
        <f t="shared" si="4"/>
        <v>87</v>
      </c>
    </row>
    <row r="59" spans="1:15" ht="28.5" customHeight="1" x14ac:dyDescent="0.25">
      <c r="A59" s="12">
        <v>10.11</v>
      </c>
      <c r="B59" s="9" t="s">
        <v>86</v>
      </c>
      <c r="C59" s="3">
        <v>0</v>
      </c>
      <c r="D59" s="3">
        <v>2</v>
      </c>
      <c r="E59" s="36">
        <v>2</v>
      </c>
      <c r="F59" s="3">
        <v>0</v>
      </c>
      <c r="G59" s="3">
        <v>1</v>
      </c>
      <c r="H59" s="3">
        <v>1</v>
      </c>
      <c r="I59" s="36">
        <v>3</v>
      </c>
      <c r="J59" s="36">
        <v>0</v>
      </c>
      <c r="K59" s="36">
        <v>1</v>
      </c>
      <c r="L59" s="36">
        <v>0</v>
      </c>
      <c r="M59" s="36">
        <v>0</v>
      </c>
      <c r="N59" s="36">
        <v>0</v>
      </c>
      <c r="O59" s="4">
        <f t="shared" si="4"/>
        <v>10</v>
      </c>
    </row>
    <row r="60" spans="1:15" ht="32.25" customHeight="1" x14ac:dyDescent="0.25">
      <c r="A60" s="12">
        <v>10.119999999999999</v>
      </c>
      <c r="B60" s="15" t="s">
        <v>61</v>
      </c>
      <c r="C60" s="4">
        <v>73</v>
      </c>
      <c r="D60" s="4">
        <v>70</v>
      </c>
      <c r="E60" s="40">
        <v>66</v>
      </c>
      <c r="F60" s="4">
        <v>46</v>
      </c>
      <c r="G60" s="4">
        <v>63</v>
      </c>
      <c r="H60" s="4">
        <v>55</v>
      </c>
      <c r="I60" s="40">
        <f t="shared" ref="I60:M60" si="16">SUM(I49:I59)</f>
        <v>93</v>
      </c>
      <c r="J60" s="40">
        <f t="shared" si="16"/>
        <v>49</v>
      </c>
      <c r="K60" s="40">
        <f t="shared" si="16"/>
        <v>58</v>
      </c>
      <c r="L60" s="40">
        <f t="shared" si="16"/>
        <v>36</v>
      </c>
      <c r="M60" s="40">
        <f t="shared" si="16"/>
        <v>51</v>
      </c>
      <c r="N60" s="40">
        <f t="shared" ref="N60" si="17">SUM(N49:N59)</f>
        <v>48</v>
      </c>
      <c r="O60" s="4">
        <f t="shared" si="4"/>
        <v>708</v>
      </c>
    </row>
    <row r="61" spans="1:15" ht="33" customHeight="1" x14ac:dyDescent="0.25">
      <c r="A61" s="33">
        <f>+A48+1</f>
        <v>11</v>
      </c>
      <c r="B61" s="5" t="s">
        <v>87</v>
      </c>
      <c r="C61" s="5"/>
      <c r="D61" s="5"/>
      <c r="E61" s="37"/>
      <c r="F61" s="5"/>
      <c r="G61" s="5"/>
      <c r="H61" s="5"/>
      <c r="I61" s="37"/>
      <c r="J61" s="37"/>
      <c r="K61" s="37"/>
      <c r="L61" s="37"/>
      <c r="M61" s="37"/>
      <c r="N61" s="37"/>
      <c r="O61" s="5"/>
    </row>
    <row r="62" spans="1:15" ht="33" customHeight="1" x14ac:dyDescent="0.25">
      <c r="A62" s="34">
        <f>+A61+0.1</f>
        <v>11.1</v>
      </c>
      <c r="B62" s="9" t="s">
        <v>88</v>
      </c>
      <c r="C62" s="3">
        <v>3</v>
      </c>
      <c r="D62" s="3">
        <v>2</v>
      </c>
      <c r="E62" s="36">
        <v>4</v>
      </c>
      <c r="F62" s="3">
        <v>3</v>
      </c>
      <c r="G62" s="3">
        <v>2</v>
      </c>
      <c r="H62" s="3">
        <v>2</v>
      </c>
      <c r="I62" s="36">
        <v>0</v>
      </c>
      <c r="J62" s="36">
        <v>2</v>
      </c>
      <c r="K62" s="36">
        <v>4</v>
      </c>
      <c r="L62" s="36">
        <v>1</v>
      </c>
      <c r="M62" s="36">
        <v>0</v>
      </c>
      <c r="N62" s="36">
        <v>3</v>
      </c>
      <c r="O62" s="4">
        <f t="shared" si="4"/>
        <v>26</v>
      </c>
    </row>
    <row r="63" spans="1:15" ht="28.5" customHeight="1" x14ac:dyDescent="0.25">
      <c r="A63" s="34">
        <f t="shared" ref="A63:A70" si="18">+A62+0.1</f>
        <v>11.2</v>
      </c>
      <c r="B63" s="9" t="s">
        <v>89</v>
      </c>
      <c r="C63" s="3">
        <v>0</v>
      </c>
      <c r="D63" s="3">
        <v>0</v>
      </c>
      <c r="E63" s="36">
        <v>0</v>
      </c>
      <c r="F63" s="3">
        <v>0</v>
      </c>
      <c r="G63" s="3">
        <v>0</v>
      </c>
      <c r="H63" s="3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4">
        <f t="shared" si="4"/>
        <v>0</v>
      </c>
    </row>
    <row r="64" spans="1:15" ht="28.5" customHeight="1" x14ac:dyDescent="0.25">
      <c r="A64" s="34">
        <f t="shared" si="18"/>
        <v>11.299999999999999</v>
      </c>
      <c r="B64" s="9" t="s">
        <v>90</v>
      </c>
      <c r="C64" s="3">
        <v>0</v>
      </c>
      <c r="D64" s="3">
        <v>0</v>
      </c>
      <c r="E64" s="36">
        <v>2</v>
      </c>
      <c r="F64" s="3">
        <v>0</v>
      </c>
      <c r="G64" s="3">
        <v>0</v>
      </c>
      <c r="H64" s="3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4">
        <f t="shared" si="4"/>
        <v>2</v>
      </c>
    </row>
    <row r="65" spans="1:15" ht="33" customHeight="1" x14ac:dyDescent="0.25">
      <c r="A65" s="34">
        <f t="shared" si="18"/>
        <v>11.399999999999999</v>
      </c>
      <c r="B65" s="9" t="s">
        <v>91</v>
      </c>
      <c r="C65" s="3">
        <v>0</v>
      </c>
      <c r="D65" s="3">
        <v>1</v>
      </c>
      <c r="E65" s="36">
        <v>3</v>
      </c>
      <c r="F65" s="3">
        <v>1</v>
      </c>
      <c r="G65" s="3">
        <v>1</v>
      </c>
      <c r="H65" s="3">
        <v>0</v>
      </c>
      <c r="I65" s="36">
        <v>0</v>
      </c>
      <c r="J65" s="36">
        <v>0</v>
      </c>
      <c r="K65" s="36">
        <v>0</v>
      </c>
      <c r="L65" s="36">
        <v>1</v>
      </c>
      <c r="M65" s="36">
        <v>3</v>
      </c>
      <c r="N65" s="36">
        <v>0</v>
      </c>
      <c r="O65" s="4">
        <f t="shared" si="4"/>
        <v>10</v>
      </c>
    </row>
    <row r="66" spans="1:15" ht="33" customHeight="1" x14ac:dyDescent="0.25">
      <c r="A66" s="34">
        <f t="shared" si="18"/>
        <v>11.499999999999998</v>
      </c>
      <c r="B66" s="9" t="s">
        <v>92</v>
      </c>
      <c r="C66" s="3">
        <v>2</v>
      </c>
      <c r="D66" s="3">
        <v>1</v>
      </c>
      <c r="E66" s="36">
        <v>2</v>
      </c>
      <c r="F66" s="3">
        <v>2</v>
      </c>
      <c r="G66" s="3">
        <v>3</v>
      </c>
      <c r="H66" s="3">
        <v>1</v>
      </c>
      <c r="I66" s="36">
        <v>1</v>
      </c>
      <c r="J66" s="36">
        <v>4</v>
      </c>
      <c r="K66" s="36">
        <v>2</v>
      </c>
      <c r="L66" s="36">
        <v>0</v>
      </c>
      <c r="M66" s="36">
        <v>3</v>
      </c>
      <c r="N66" s="36">
        <v>2</v>
      </c>
      <c r="O66" s="4">
        <f t="shared" si="4"/>
        <v>23</v>
      </c>
    </row>
    <row r="67" spans="1:15" ht="33" customHeight="1" x14ac:dyDescent="0.25">
      <c r="A67" s="34">
        <f t="shared" si="18"/>
        <v>11.599999999999998</v>
      </c>
      <c r="B67" s="9" t="s">
        <v>93</v>
      </c>
      <c r="C67" s="3">
        <v>5</v>
      </c>
      <c r="D67" s="3">
        <v>5</v>
      </c>
      <c r="E67" s="36">
        <v>5</v>
      </c>
      <c r="F67" s="3">
        <v>5</v>
      </c>
      <c r="G67" s="3">
        <v>6</v>
      </c>
      <c r="H67" s="3">
        <v>10</v>
      </c>
      <c r="I67" s="36">
        <v>3</v>
      </c>
      <c r="J67" s="36">
        <v>8</v>
      </c>
      <c r="K67" s="36">
        <v>11</v>
      </c>
      <c r="L67" s="36">
        <v>6</v>
      </c>
      <c r="M67" s="36">
        <v>5</v>
      </c>
      <c r="N67" s="36">
        <v>7</v>
      </c>
      <c r="O67" s="4">
        <f t="shared" si="4"/>
        <v>76</v>
      </c>
    </row>
    <row r="68" spans="1:15" ht="27" customHeight="1" x14ac:dyDescent="0.25">
      <c r="A68" s="34">
        <f t="shared" si="18"/>
        <v>11.699999999999998</v>
      </c>
      <c r="B68" s="9" t="s">
        <v>94</v>
      </c>
      <c r="C68" s="3">
        <v>39</v>
      </c>
      <c r="D68" s="3">
        <v>38</v>
      </c>
      <c r="E68" s="36">
        <v>51</v>
      </c>
      <c r="F68" s="3">
        <v>25</v>
      </c>
      <c r="G68" s="3">
        <v>48</v>
      </c>
      <c r="H68" s="3">
        <v>27</v>
      </c>
      <c r="I68" s="36">
        <v>30</v>
      </c>
      <c r="J68" s="36">
        <v>45</v>
      </c>
      <c r="K68" s="36">
        <v>53</v>
      </c>
      <c r="L68" s="36">
        <v>32</v>
      </c>
      <c r="M68" s="36">
        <v>34</v>
      </c>
      <c r="N68" s="36">
        <v>45</v>
      </c>
      <c r="O68" s="4">
        <f t="shared" si="4"/>
        <v>467</v>
      </c>
    </row>
    <row r="69" spans="1:15" ht="27" customHeight="1" x14ac:dyDescent="0.25">
      <c r="A69" s="34">
        <f t="shared" si="18"/>
        <v>11.799999999999997</v>
      </c>
      <c r="B69" s="9" t="s">
        <v>95</v>
      </c>
      <c r="C69" s="3">
        <v>28</v>
      </c>
      <c r="D69" s="3">
        <v>37</v>
      </c>
      <c r="E69" s="36">
        <v>0</v>
      </c>
      <c r="F69" s="3">
        <v>28</v>
      </c>
      <c r="G69" s="3">
        <v>45</v>
      </c>
      <c r="H69" s="3">
        <v>22</v>
      </c>
      <c r="I69" s="36">
        <v>31</v>
      </c>
      <c r="J69" s="36">
        <v>29</v>
      </c>
      <c r="K69" s="36">
        <v>20</v>
      </c>
      <c r="L69" s="36">
        <v>19</v>
      </c>
      <c r="M69" s="36">
        <v>29</v>
      </c>
      <c r="N69" s="36">
        <v>37</v>
      </c>
      <c r="O69" s="4">
        <f t="shared" si="4"/>
        <v>325</v>
      </c>
    </row>
    <row r="70" spans="1:15" ht="27" customHeight="1" x14ac:dyDescent="0.25">
      <c r="A70" s="34">
        <f t="shared" si="18"/>
        <v>11.899999999999997</v>
      </c>
      <c r="B70" s="9" t="s">
        <v>96</v>
      </c>
      <c r="C70" s="3">
        <v>0</v>
      </c>
      <c r="D70" s="3">
        <v>2</v>
      </c>
      <c r="E70" s="36">
        <v>1</v>
      </c>
      <c r="F70" s="3">
        <v>1</v>
      </c>
      <c r="G70" s="3">
        <v>2</v>
      </c>
      <c r="H70" s="3">
        <v>1</v>
      </c>
      <c r="I70" s="36">
        <v>3</v>
      </c>
      <c r="J70" s="36">
        <v>3</v>
      </c>
      <c r="K70" s="36">
        <v>5</v>
      </c>
      <c r="L70" s="36">
        <v>4</v>
      </c>
      <c r="M70" s="36">
        <v>0</v>
      </c>
      <c r="N70" s="36">
        <v>0</v>
      </c>
      <c r="O70" s="4">
        <f t="shared" ref="O70:O121" si="19">SUM(C70:N70)</f>
        <v>22</v>
      </c>
    </row>
    <row r="71" spans="1:15" ht="27" customHeight="1" x14ac:dyDescent="0.25">
      <c r="A71" s="12">
        <v>11.1</v>
      </c>
      <c r="B71" s="9" t="s">
        <v>97</v>
      </c>
      <c r="C71" s="3">
        <v>10</v>
      </c>
      <c r="D71" s="3">
        <v>14</v>
      </c>
      <c r="E71" s="36">
        <v>27</v>
      </c>
      <c r="F71" s="3">
        <v>18</v>
      </c>
      <c r="G71" s="3">
        <v>26</v>
      </c>
      <c r="H71" s="3">
        <v>45</v>
      </c>
      <c r="I71" s="36">
        <v>25</v>
      </c>
      <c r="J71" s="36">
        <v>34</v>
      </c>
      <c r="K71" s="36">
        <v>71</v>
      </c>
      <c r="L71" s="36">
        <v>12</v>
      </c>
      <c r="M71" s="36">
        <v>7</v>
      </c>
      <c r="N71" s="36">
        <v>36</v>
      </c>
      <c r="O71" s="4">
        <f t="shared" si="19"/>
        <v>325</v>
      </c>
    </row>
    <row r="72" spans="1:15" ht="27" customHeight="1" x14ac:dyDescent="0.25">
      <c r="A72" s="12">
        <v>11.11</v>
      </c>
      <c r="B72" s="9" t="s">
        <v>98</v>
      </c>
      <c r="C72" s="3">
        <v>2</v>
      </c>
      <c r="D72" s="3">
        <v>5</v>
      </c>
      <c r="E72" s="36">
        <v>3</v>
      </c>
      <c r="F72" s="3">
        <v>2</v>
      </c>
      <c r="G72" s="3">
        <v>1</v>
      </c>
      <c r="H72" s="3">
        <v>3</v>
      </c>
      <c r="I72" s="36">
        <v>7</v>
      </c>
      <c r="J72" s="36">
        <v>3</v>
      </c>
      <c r="K72" s="36">
        <v>10</v>
      </c>
      <c r="L72" s="36">
        <v>0</v>
      </c>
      <c r="M72" s="36">
        <v>1</v>
      </c>
      <c r="N72" s="36">
        <v>0</v>
      </c>
      <c r="O72" s="4">
        <f t="shared" si="19"/>
        <v>37</v>
      </c>
    </row>
    <row r="73" spans="1:15" ht="27" customHeight="1" x14ac:dyDescent="0.25">
      <c r="A73" s="12">
        <v>11.12</v>
      </c>
      <c r="B73" s="9" t="s">
        <v>99</v>
      </c>
      <c r="C73" s="3">
        <v>3</v>
      </c>
      <c r="D73" s="3">
        <v>0</v>
      </c>
      <c r="E73" s="36">
        <v>7</v>
      </c>
      <c r="F73" s="3">
        <v>3</v>
      </c>
      <c r="G73" s="3">
        <v>6</v>
      </c>
      <c r="H73" s="3">
        <v>7</v>
      </c>
      <c r="I73" s="36">
        <v>4</v>
      </c>
      <c r="J73" s="36">
        <v>6</v>
      </c>
      <c r="K73" s="36">
        <v>5</v>
      </c>
      <c r="L73" s="36">
        <v>0</v>
      </c>
      <c r="M73" s="36">
        <v>1</v>
      </c>
      <c r="N73" s="36">
        <v>16</v>
      </c>
      <c r="O73" s="4">
        <f t="shared" si="19"/>
        <v>58</v>
      </c>
    </row>
    <row r="74" spans="1:15" ht="27" customHeight="1" x14ac:dyDescent="0.25">
      <c r="A74" s="12">
        <v>11.13</v>
      </c>
      <c r="B74" s="9" t="s">
        <v>100</v>
      </c>
      <c r="C74" s="3">
        <v>4</v>
      </c>
      <c r="D74" s="3">
        <v>11</v>
      </c>
      <c r="E74" s="36">
        <v>49</v>
      </c>
      <c r="F74" s="3">
        <v>13</v>
      </c>
      <c r="G74" s="3">
        <v>45</v>
      </c>
      <c r="H74" s="3">
        <v>21</v>
      </c>
      <c r="I74" s="36">
        <v>16</v>
      </c>
      <c r="J74" s="36">
        <v>13</v>
      </c>
      <c r="K74" s="36">
        <v>9</v>
      </c>
      <c r="L74" s="36">
        <v>7</v>
      </c>
      <c r="M74" s="36">
        <v>13</v>
      </c>
      <c r="N74" s="36">
        <v>5</v>
      </c>
      <c r="O74" s="4">
        <f t="shared" si="19"/>
        <v>206</v>
      </c>
    </row>
    <row r="75" spans="1:15" ht="27" customHeight="1" x14ac:dyDescent="0.25">
      <c r="A75" s="12">
        <v>11.14</v>
      </c>
      <c r="B75" s="9" t="s">
        <v>101</v>
      </c>
      <c r="C75" s="3">
        <v>40</v>
      </c>
      <c r="D75" s="3">
        <v>45</v>
      </c>
      <c r="E75" s="36">
        <v>79</v>
      </c>
      <c r="F75" s="3">
        <v>55</v>
      </c>
      <c r="G75" s="3">
        <v>73</v>
      </c>
      <c r="H75" s="3">
        <v>99</v>
      </c>
      <c r="I75" s="36">
        <v>63</v>
      </c>
      <c r="J75" s="36">
        <v>55</v>
      </c>
      <c r="K75" s="36">
        <v>83</v>
      </c>
      <c r="L75" s="36">
        <v>31</v>
      </c>
      <c r="M75" s="36">
        <v>41</v>
      </c>
      <c r="N75" s="36">
        <v>56</v>
      </c>
      <c r="O75" s="4">
        <f t="shared" si="19"/>
        <v>720</v>
      </c>
    </row>
    <row r="76" spans="1:15" ht="27" customHeight="1" x14ac:dyDescent="0.25">
      <c r="A76" s="12">
        <v>11.15</v>
      </c>
      <c r="B76" s="9" t="s">
        <v>102</v>
      </c>
      <c r="C76" s="3">
        <v>1</v>
      </c>
      <c r="D76" s="3">
        <v>0</v>
      </c>
      <c r="E76" s="36">
        <v>1</v>
      </c>
      <c r="F76" s="3">
        <v>2</v>
      </c>
      <c r="G76" s="3">
        <v>0</v>
      </c>
      <c r="H76" s="3">
        <v>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4">
        <f t="shared" si="19"/>
        <v>5</v>
      </c>
    </row>
    <row r="77" spans="1:15" ht="27" customHeight="1" x14ac:dyDescent="0.25">
      <c r="A77" s="12">
        <v>11.16</v>
      </c>
      <c r="B77" s="9" t="s">
        <v>103</v>
      </c>
      <c r="C77" s="3">
        <v>11</v>
      </c>
      <c r="D77" s="3">
        <v>22</v>
      </c>
      <c r="E77" s="36">
        <v>22</v>
      </c>
      <c r="F77" s="3">
        <v>31</v>
      </c>
      <c r="G77" s="3">
        <v>30</v>
      </c>
      <c r="H77" s="3">
        <v>37</v>
      </c>
      <c r="I77" s="36">
        <v>20</v>
      </c>
      <c r="J77" s="36">
        <v>25</v>
      </c>
      <c r="K77" s="36">
        <v>43</v>
      </c>
      <c r="L77" s="36">
        <v>15</v>
      </c>
      <c r="M77" s="36">
        <v>24</v>
      </c>
      <c r="N77" s="36">
        <v>24</v>
      </c>
      <c r="O77" s="4">
        <f t="shared" si="19"/>
        <v>304</v>
      </c>
    </row>
    <row r="78" spans="1:15" ht="27" customHeight="1" x14ac:dyDescent="0.25">
      <c r="A78" s="12">
        <f t="shared" ref="A78:A93" si="20">+A77+0.01</f>
        <v>11.17</v>
      </c>
      <c r="B78" s="9" t="s">
        <v>104</v>
      </c>
      <c r="C78" s="3">
        <v>0</v>
      </c>
      <c r="D78" s="3">
        <v>0</v>
      </c>
      <c r="E78" s="36">
        <v>0</v>
      </c>
      <c r="F78" s="3">
        <v>0</v>
      </c>
      <c r="G78" s="3">
        <v>0</v>
      </c>
      <c r="H78" s="3">
        <v>1</v>
      </c>
      <c r="I78" s="36">
        <v>0</v>
      </c>
      <c r="J78" s="36">
        <v>6</v>
      </c>
      <c r="K78" s="36">
        <v>3</v>
      </c>
      <c r="L78" s="36">
        <v>2</v>
      </c>
      <c r="M78" s="36">
        <v>2</v>
      </c>
      <c r="N78" s="36">
        <v>0</v>
      </c>
      <c r="O78" s="4">
        <f t="shared" si="19"/>
        <v>14</v>
      </c>
    </row>
    <row r="79" spans="1:15" ht="27" customHeight="1" x14ac:dyDescent="0.25">
      <c r="A79" s="12">
        <f t="shared" si="20"/>
        <v>11.18</v>
      </c>
      <c r="B79" s="9" t="s">
        <v>105</v>
      </c>
      <c r="C79" s="3">
        <v>2</v>
      </c>
      <c r="D79" s="3">
        <v>3</v>
      </c>
      <c r="E79" s="36">
        <v>4</v>
      </c>
      <c r="F79" s="3">
        <v>4</v>
      </c>
      <c r="G79" s="3">
        <v>4</v>
      </c>
      <c r="H79" s="3">
        <v>2</v>
      </c>
      <c r="I79" s="36">
        <v>3</v>
      </c>
      <c r="J79" s="36">
        <v>1</v>
      </c>
      <c r="K79" s="36">
        <v>7</v>
      </c>
      <c r="L79" s="36">
        <v>1</v>
      </c>
      <c r="M79" s="36">
        <v>3</v>
      </c>
      <c r="N79" s="36">
        <v>2</v>
      </c>
      <c r="O79" s="4">
        <f t="shared" si="19"/>
        <v>36</v>
      </c>
    </row>
    <row r="80" spans="1:15" ht="27" customHeight="1" x14ac:dyDescent="0.25">
      <c r="A80" s="12">
        <f t="shared" si="20"/>
        <v>11.19</v>
      </c>
      <c r="B80" s="9" t="s">
        <v>106</v>
      </c>
      <c r="C80" s="3">
        <v>32</v>
      </c>
      <c r="D80" s="3">
        <v>29</v>
      </c>
      <c r="E80" s="36">
        <v>36</v>
      </c>
      <c r="F80" s="3">
        <v>26</v>
      </c>
      <c r="G80" s="3">
        <v>25</v>
      </c>
      <c r="H80" s="3">
        <v>20</v>
      </c>
      <c r="I80" s="36">
        <v>22</v>
      </c>
      <c r="J80" s="36">
        <v>31</v>
      </c>
      <c r="K80" s="36">
        <v>24</v>
      </c>
      <c r="L80" s="36">
        <v>12</v>
      </c>
      <c r="M80" s="36">
        <v>13</v>
      </c>
      <c r="N80" s="36">
        <v>28</v>
      </c>
      <c r="O80" s="4">
        <f t="shared" si="19"/>
        <v>298</v>
      </c>
    </row>
    <row r="81" spans="1:15" ht="33" customHeight="1" x14ac:dyDescent="0.25">
      <c r="A81" s="12">
        <f t="shared" si="20"/>
        <v>11.2</v>
      </c>
      <c r="B81" s="9" t="s">
        <v>107</v>
      </c>
      <c r="C81" s="3">
        <v>0</v>
      </c>
      <c r="D81" s="3">
        <v>2</v>
      </c>
      <c r="E81" s="36">
        <v>1</v>
      </c>
      <c r="F81" s="3">
        <v>1</v>
      </c>
      <c r="G81" s="3">
        <v>2</v>
      </c>
      <c r="H81" s="3">
        <v>4</v>
      </c>
      <c r="I81" s="36">
        <v>2</v>
      </c>
      <c r="J81" s="36">
        <v>0</v>
      </c>
      <c r="K81" s="36">
        <v>4</v>
      </c>
      <c r="L81" s="36">
        <v>1</v>
      </c>
      <c r="M81" s="36">
        <v>0</v>
      </c>
      <c r="N81" s="36">
        <v>0</v>
      </c>
      <c r="O81" s="4">
        <f t="shared" si="19"/>
        <v>17</v>
      </c>
    </row>
    <row r="82" spans="1:15" ht="28.5" customHeight="1" x14ac:dyDescent="0.25">
      <c r="A82" s="12">
        <f t="shared" si="20"/>
        <v>11.209999999999999</v>
      </c>
      <c r="B82" s="9" t="s">
        <v>108</v>
      </c>
      <c r="C82" s="3">
        <v>0</v>
      </c>
      <c r="D82" s="3">
        <v>0</v>
      </c>
      <c r="E82" s="36">
        <v>0</v>
      </c>
      <c r="F82" s="3">
        <v>0</v>
      </c>
      <c r="G82" s="3">
        <v>0</v>
      </c>
      <c r="H82" s="3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4">
        <f t="shared" si="19"/>
        <v>0</v>
      </c>
    </row>
    <row r="83" spans="1:15" ht="28.5" customHeight="1" x14ac:dyDescent="0.25">
      <c r="A83" s="12">
        <f t="shared" si="20"/>
        <v>11.219999999999999</v>
      </c>
      <c r="B83" s="9" t="s">
        <v>109</v>
      </c>
      <c r="C83" s="3">
        <v>2</v>
      </c>
      <c r="D83" s="3">
        <v>0</v>
      </c>
      <c r="E83" s="36">
        <v>1</v>
      </c>
      <c r="F83" s="3">
        <v>1</v>
      </c>
      <c r="G83" s="3">
        <v>1</v>
      </c>
      <c r="H83" s="3">
        <v>2</v>
      </c>
      <c r="I83" s="36">
        <v>1</v>
      </c>
      <c r="J83" s="36">
        <v>3</v>
      </c>
      <c r="K83" s="36">
        <v>1</v>
      </c>
      <c r="L83" s="36">
        <v>1</v>
      </c>
      <c r="M83" s="36">
        <v>3</v>
      </c>
      <c r="N83" s="36">
        <v>0</v>
      </c>
      <c r="O83" s="4">
        <f t="shared" si="19"/>
        <v>16</v>
      </c>
    </row>
    <row r="84" spans="1:15" ht="28.5" customHeight="1" x14ac:dyDescent="0.25">
      <c r="A84" s="12">
        <f t="shared" si="20"/>
        <v>11.229999999999999</v>
      </c>
      <c r="B84" s="9" t="s">
        <v>110</v>
      </c>
      <c r="C84" s="3">
        <v>2</v>
      </c>
      <c r="D84" s="3">
        <v>5</v>
      </c>
      <c r="E84" s="36">
        <v>0</v>
      </c>
      <c r="F84" s="3">
        <v>2</v>
      </c>
      <c r="G84" s="3">
        <v>2</v>
      </c>
      <c r="H84" s="3">
        <v>0</v>
      </c>
      <c r="I84" s="36">
        <v>0</v>
      </c>
      <c r="J84" s="36">
        <v>2</v>
      </c>
      <c r="K84" s="36">
        <v>1</v>
      </c>
      <c r="L84" s="36">
        <v>0</v>
      </c>
      <c r="M84" s="36">
        <v>0</v>
      </c>
      <c r="N84" s="36">
        <v>0</v>
      </c>
      <c r="O84" s="4">
        <f t="shared" si="19"/>
        <v>14</v>
      </c>
    </row>
    <row r="85" spans="1:15" ht="28.5" customHeight="1" x14ac:dyDescent="0.25">
      <c r="A85" s="12">
        <f t="shared" si="20"/>
        <v>11.239999999999998</v>
      </c>
      <c r="B85" s="9" t="s">
        <v>111</v>
      </c>
      <c r="C85" s="3">
        <v>1</v>
      </c>
      <c r="D85" s="3">
        <v>0</v>
      </c>
      <c r="E85" s="36">
        <v>0</v>
      </c>
      <c r="F85" s="3">
        <v>0</v>
      </c>
      <c r="G85" s="3">
        <v>0</v>
      </c>
      <c r="H85" s="3">
        <v>0</v>
      </c>
      <c r="I85" s="36">
        <v>0</v>
      </c>
      <c r="J85" s="36">
        <v>0</v>
      </c>
      <c r="K85" s="36">
        <v>0</v>
      </c>
      <c r="L85" s="36">
        <v>2</v>
      </c>
      <c r="M85" s="36">
        <v>0</v>
      </c>
      <c r="N85" s="36">
        <v>0</v>
      </c>
      <c r="O85" s="4">
        <f t="shared" si="19"/>
        <v>3</v>
      </c>
    </row>
    <row r="86" spans="1:15" ht="33" customHeight="1" x14ac:dyDescent="0.25">
      <c r="A86" s="12">
        <f t="shared" si="20"/>
        <v>11.249999999999998</v>
      </c>
      <c r="B86" s="9" t="s">
        <v>112</v>
      </c>
      <c r="C86" s="3">
        <v>33</v>
      </c>
      <c r="D86" s="3">
        <v>38</v>
      </c>
      <c r="E86" s="36">
        <v>42</v>
      </c>
      <c r="F86" s="3">
        <v>45</v>
      </c>
      <c r="G86" s="3">
        <v>96</v>
      </c>
      <c r="H86" s="3">
        <v>40</v>
      </c>
      <c r="I86" s="36">
        <v>44</v>
      </c>
      <c r="J86" s="36">
        <v>42</v>
      </c>
      <c r="K86" s="36">
        <v>38</v>
      </c>
      <c r="L86" s="36">
        <v>27</v>
      </c>
      <c r="M86" s="36">
        <v>24</v>
      </c>
      <c r="N86" s="36">
        <v>25</v>
      </c>
      <c r="O86" s="4">
        <f t="shared" si="19"/>
        <v>494</v>
      </c>
    </row>
    <row r="87" spans="1:15" ht="28.5" customHeight="1" x14ac:dyDescent="0.25">
      <c r="A87" s="12">
        <f t="shared" si="20"/>
        <v>11.259999999999998</v>
      </c>
      <c r="B87" s="9" t="s">
        <v>113</v>
      </c>
      <c r="C87" s="3">
        <v>0</v>
      </c>
      <c r="D87" s="3">
        <v>1</v>
      </c>
      <c r="E87" s="36">
        <v>0</v>
      </c>
      <c r="F87" s="3">
        <v>1</v>
      </c>
      <c r="G87" s="3">
        <v>0</v>
      </c>
      <c r="H87" s="3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4">
        <f t="shared" si="19"/>
        <v>2</v>
      </c>
    </row>
    <row r="88" spans="1:15" ht="28.5" customHeight="1" x14ac:dyDescent="0.25">
      <c r="A88" s="12">
        <f t="shared" si="20"/>
        <v>11.269999999999998</v>
      </c>
      <c r="B88" s="9" t="s">
        <v>114</v>
      </c>
      <c r="C88" s="3">
        <v>0</v>
      </c>
      <c r="D88" s="3">
        <v>0</v>
      </c>
      <c r="E88" s="36">
        <v>0</v>
      </c>
      <c r="F88" s="3">
        <v>0</v>
      </c>
      <c r="G88" s="3">
        <v>0</v>
      </c>
      <c r="H88" s="3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4">
        <f t="shared" si="19"/>
        <v>0</v>
      </c>
    </row>
    <row r="89" spans="1:15" ht="28.5" customHeight="1" x14ac:dyDescent="0.25">
      <c r="A89" s="12">
        <f t="shared" si="20"/>
        <v>11.279999999999998</v>
      </c>
      <c r="B89" s="9" t="s">
        <v>115</v>
      </c>
      <c r="C89" s="3">
        <v>0</v>
      </c>
      <c r="D89" s="3">
        <v>0</v>
      </c>
      <c r="E89" s="36">
        <v>0</v>
      </c>
      <c r="F89" s="3">
        <v>0</v>
      </c>
      <c r="G89" s="3">
        <v>0</v>
      </c>
      <c r="H89" s="3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4">
        <f t="shared" si="19"/>
        <v>0</v>
      </c>
    </row>
    <row r="90" spans="1:15" ht="28.5" customHeight="1" x14ac:dyDescent="0.25">
      <c r="A90" s="12">
        <f t="shared" si="20"/>
        <v>11.289999999999997</v>
      </c>
      <c r="B90" s="9" t="s">
        <v>116</v>
      </c>
      <c r="C90" s="3">
        <v>0</v>
      </c>
      <c r="D90" s="3">
        <v>0</v>
      </c>
      <c r="E90" s="36">
        <v>33</v>
      </c>
      <c r="F90" s="3">
        <v>28</v>
      </c>
      <c r="G90" s="3">
        <v>0</v>
      </c>
      <c r="H90" s="3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4">
        <f t="shared" si="19"/>
        <v>61</v>
      </c>
    </row>
    <row r="91" spans="1:15" ht="28.5" customHeight="1" x14ac:dyDescent="0.25">
      <c r="A91" s="12">
        <f t="shared" si="20"/>
        <v>11.299999999999997</v>
      </c>
      <c r="B91" s="9" t="s">
        <v>117</v>
      </c>
      <c r="C91" s="3">
        <v>0</v>
      </c>
      <c r="D91" s="3">
        <v>0</v>
      </c>
      <c r="E91" s="36">
        <v>0</v>
      </c>
      <c r="F91" s="3">
        <v>0</v>
      </c>
      <c r="G91" s="3">
        <v>0</v>
      </c>
      <c r="H91" s="3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4">
        <f t="shared" si="19"/>
        <v>0</v>
      </c>
    </row>
    <row r="92" spans="1:15" ht="28.5" customHeight="1" x14ac:dyDescent="0.25">
      <c r="A92" s="12">
        <f t="shared" si="20"/>
        <v>11.309999999999997</v>
      </c>
      <c r="B92" s="9" t="s">
        <v>118</v>
      </c>
      <c r="C92" s="3">
        <v>2</v>
      </c>
      <c r="D92" s="22">
        <v>4</v>
      </c>
      <c r="E92" s="36">
        <v>0</v>
      </c>
      <c r="F92" s="3">
        <v>6</v>
      </c>
      <c r="G92" s="3">
        <v>3</v>
      </c>
      <c r="H92" s="3">
        <v>9</v>
      </c>
      <c r="I92" s="36">
        <v>0</v>
      </c>
      <c r="J92" s="36">
        <v>6</v>
      </c>
      <c r="K92" s="36">
        <v>4</v>
      </c>
      <c r="L92" s="36">
        <v>9</v>
      </c>
      <c r="M92" s="36">
        <v>8</v>
      </c>
      <c r="N92" s="36">
        <v>4</v>
      </c>
      <c r="O92" s="4">
        <f t="shared" si="19"/>
        <v>55</v>
      </c>
    </row>
    <row r="93" spans="1:15" ht="28.5" customHeight="1" x14ac:dyDescent="0.25">
      <c r="A93" s="16">
        <f t="shared" si="20"/>
        <v>11.319999999999997</v>
      </c>
      <c r="B93" s="15" t="s">
        <v>61</v>
      </c>
      <c r="C93" s="4">
        <v>222</v>
      </c>
      <c r="D93" s="4">
        <v>265</v>
      </c>
      <c r="E93" s="40">
        <v>373</v>
      </c>
      <c r="F93" s="4">
        <v>303</v>
      </c>
      <c r="G93" s="4">
        <v>421</v>
      </c>
      <c r="H93" s="4">
        <v>354</v>
      </c>
      <c r="I93" s="40">
        <f t="shared" ref="I93" si="21">SUM(I62:I92)</f>
        <v>275</v>
      </c>
      <c r="J93" s="40">
        <f t="shared" ref="J93" si="22">SUM(J62:J92)</f>
        <v>318</v>
      </c>
      <c r="K93" s="40">
        <f t="shared" ref="K93" si="23">SUM(K62:K92)</f>
        <v>398</v>
      </c>
      <c r="L93" s="40">
        <f t="shared" ref="L93" si="24">SUM(L62:L92)</f>
        <v>183</v>
      </c>
      <c r="M93" s="40">
        <f t="shared" ref="M93" si="25">SUM(M62:M92)</f>
        <v>214</v>
      </c>
      <c r="N93" s="40">
        <f t="shared" ref="N93" si="26">SUM(N62:N92)</f>
        <v>290</v>
      </c>
      <c r="O93" s="4">
        <f t="shared" si="19"/>
        <v>3616</v>
      </c>
    </row>
    <row r="94" spans="1:15" ht="33" customHeight="1" x14ac:dyDescent="0.25">
      <c r="A94" s="33">
        <f>+A61+1</f>
        <v>12</v>
      </c>
      <c r="B94" s="5" t="s">
        <v>119</v>
      </c>
      <c r="C94" s="5"/>
      <c r="D94" s="5"/>
      <c r="E94" s="37"/>
      <c r="F94" s="5"/>
      <c r="G94" s="5"/>
      <c r="H94" s="5"/>
      <c r="I94" s="37"/>
      <c r="J94" s="37"/>
      <c r="K94" s="37"/>
      <c r="L94" s="37"/>
      <c r="M94" s="37"/>
      <c r="N94" s="37"/>
      <c r="O94" s="5"/>
    </row>
    <row r="95" spans="1:15" ht="33" customHeight="1" x14ac:dyDescent="0.25">
      <c r="A95" s="34">
        <f>+A94+0.1</f>
        <v>12.1</v>
      </c>
      <c r="B95" s="9" t="s">
        <v>120</v>
      </c>
      <c r="C95" s="3">
        <v>17</v>
      </c>
      <c r="D95" s="3">
        <v>11</v>
      </c>
      <c r="E95" s="36">
        <v>22</v>
      </c>
      <c r="F95" s="3">
        <v>15</v>
      </c>
      <c r="G95" s="3">
        <v>18</v>
      </c>
      <c r="H95" s="3">
        <v>20</v>
      </c>
      <c r="I95" s="36">
        <v>15</v>
      </c>
      <c r="J95" s="36">
        <v>11</v>
      </c>
      <c r="K95" s="40">
        <v>16</v>
      </c>
      <c r="L95" s="36">
        <v>19</v>
      </c>
      <c r="M95" s="36">
        <v>13</v>
      </c>
      <c r="N95" s="36">
        <v>6</v>
      </c>
      <c r="O95" s="4">
        <f t="shared" si="19"/>
        <v>183</v>
      </c>
    </row>
    <row r="96" spans="1:15" ht="33" customHeight="1" x14ac:dyDescent="0.25">
      <c r="A96" s="34">
        <f t="shared" ref="A96:A98" si="27">+A95+0.1</f>
        <v>12.2</v>
      </c>
      <c r="B96" s="9" t="s">
        <v>121</v>
      </c>
      <c r="C96" s="3">
        <v>20</v>
      </c>
      <c r="D96" s="3">
        <v>16</v>
      </c>
      <c r="E96" s="36">
        <v>3</v>
      </c>
      <c r="F96" s="3">
        <v>0</v>
      </c>
      <c r="G96" s="3">
        <v>0</v>
      </c>
      <c r="H96" s="3">
        <v>5</v>
      </c>
      <c r="I96" s="36">
        <v>4</v>
      </c>
      <c r="J96" s="36">
        <v>5</v>
      </c>
      <c r="K96" s="40">
        <v>45</v>
      </c>
      <c r="L96" s="40">
        <v>1</v>
      </c>
      <c r="M96" s="36">
        <v>0</v>
      </c>
      <c r="N96" s="36">
        <v>0</v>
      </c>
      <c r="O96" s="4">
        <f t="shared" si="19"/>
        <v>99</v>
      </c>
    </row>
    <row r="97" spans="1:15" ht="33" customHeight="1" x14ac:dyDescent="0.25">
      <c r="A97" s="34">
        <f t="shared" si="27"/>
        <v>12.299999999999999</v>
      </c>
      <c r="B97" s="9" t="s">
        <v>122</v>
      </c>
      <c r="C97" s="3">
        <v>1</v>
      </c>
      <c r="D97" s="3">
        <v>0</v>
      </c>
      <c r="E97" s="36">
        <v>1</v>
      </c>
      <c r="F97" s="3">
        <v>0</v>
      </c>
      <c r="G97" s="3">
        <v>2</v>
      </c>
      <c r="H97" s="3">
        <v>2</v>
      </c>
      <c r="I97" s="36">
        <v>1</v>
      </c>
      <c r="J97" s="36">
        <v>0</v>
      </c>
      <c r="K97" s="40">
        <v>5</v>
      </c>
      <c r="L97" s="40">
        <v>2</v>
      </c>
      <c r="M97" s="36">
        <v>2</v>
      </c>
      <c r="N97" s="36">
        <v>0</v>
      </c>
      <c r="O97" s="4">
        <f t="shared" si="19"/>
        <v>16</v>
      </c>
    </row>
    <row r="98" spans="1:15" ht="33" customHeight="1" x14ac:dyDescent="0.25">
      <c r="A98" s="34">
        <f t="shared" si="27"/>
        <v>12.399999999999999</v>
      </c>
      <c r="B98" s="15" t="s">
        <v>61</v>
      </c>
      <c r="C98" s="4">
        <v>38</v>
      </c>
      <c r="D98" s="4">
        <v>27</v>
      </c>
      <c r="E98" s="4">
        <v>26</v>
      </c>
      <c r="F98" s="4">
        <v>15</v>
      </c>
      <c r="G98" s="4">
        <v>20</v>
      </c>
      <c r="H98" s="4">
        <v>27</v>
      </c>
      <c r="I98" s="4">
        <f>SUM(I95:I97)</f>
        <v>20</v>
      </c>
      <c r="J98" s="4">
        <f>SUM(J95:J97)</f>
        <v>16</v>
      </c>
      <c r="K98" s="4">
        <f>SUM(K95:K97)</f>
        <v>66</v>
      </c>
      <c r="L98" s="4">
        <f>SUM(L95:L97)</f>
        <v>22</v>
      </c>
      <c r="M98" s="4">
        <f t="shared" ref="M98:N98" si="28">SUM(M95:M97)</f>
        <v>15</v>
      </c>
      <c r="N98" s="4">
        <f t="shared" si="28"/>
        <v>6</v>
      </c>
      <c r="O98" s="4">
        <f t="shared" si="19"/>
        <v>298</v>
      </c>
    </row>
    <row r="99" spans="1:15" ht="33" customHeight="1" x14ac:dyDescent="0.25">
      <c r="A99" s="33">
        <f>+A94+1</f>
        <v>13</v>
      </c>
      <c r="B99" s="5" t="s">
        <v>123</v>
      </c>
      <c r="C99" s="5"/>
      <c r="D99" s="5"/>
      <c r="E99" s="37"/>
      <c r="F99" s="5"/>
      <c r="G99" s="5"/>
      <c r="H99" s="5"/>
      <c r="I99" s="37"/>
      <c r="J99" s="37"/>
      <c r="K99" s="37"/>
      <c r="L99" s="37"/>
      <c r="M99" s="37"/>
      <c r="N99" s="37"/>
      <c r="O99" s="5"/>
    </row>
    <row r="100" spans="1:15" ht="33" customHeight="1" x14ac:dyDescent="0.25">
      <c r="A100" s="34">
        <f>+A99+0.1</f>
        <v>13.1</v>
      </c>
      <c r="B100" s="9" t="s">
        <v>124</v>
      </c>
      <c r="C100" s="3">
        <v>10</v>
      </c>
      <c r="D100" s="3">
        <v>28</v>
      </c>
      <c r="E100" s="36">
        <v>14</v>
      </c>
      <c r="F100" s="3">
        <v>15</v>
      </c>
      <c r="G100" s="3">
        <v>19</v>
      </c>
      <c r="H100" s="3">
        <v>13</v>
      </c>
      <c r="I100" s="36">
        <v>24</v>
      </c>
      <c r="J100" s="36">
        <v>25</v>
      </c>
      <c r="K100" s="36">
        <v>18</v>
      </c>
      <c r="L100" s="36">
        <v>24</v>
      </c>
      <c r="M100" s="36">
        <v>18</v>
      </c>
      <c r="N100" s="36">
        <v>18</v>
      </c>
      <c r="O100" s="4">
        <f t="shared" si="19"/>
        <v>226</v>
      </c>
    </row>
    <row r="101" spans="1:15" ht="33" customHeight="1" x14ac:dyDescent="0.25">
      <c r="A101" s="34">
        <f t="shared" ref="A101:A106" si="29">+A100+0.1</f>
        <v>13.2</v>
      </c>
      <c r="B101" s="9" t="s">
        <v>125</v>
      </c>
      <c r="C101" s="3">
        <v>19</v>
      </c>
      <c r="D101" s="3">
        <v>19</v>
      </c>
      <c r="E101" s="36">
        <v>20</v>
      </c>
      <c r="F101" s="3">
        <v>11</v>
      </c>
      <c r="G101" s="3">
        <v>17</v>
      </c>
      <c r="H101" s="3">
        <v>16</v>
      </c>
      <c r="I101" s="36">
        <v>20</v>
      </c>
      <c r="J101" s="36">
        <v>20</v>
      </c>
      <c r="K101" s="36">
        <v>37</v>
      </c>
      <c r="L101" s="36">
        <v>15</v>
      </c>
      <c r="M101" s="36">
        <v>10</v>
      </c>
      <c r="N101" s="36">
        <v>21</v>
      </c>
      <c r="O101" s="4">
        <f t="shared" si="19"/>
        <v>225</v>
      </c>
    </row>
    <row r="102" spans="1:15" ht="33" customHeight="1" x14ac:dyDescent="0.25">
      <c r="A102" s="34">
        <f t="shared" si="29"/>
        <v>13.299999999999999</v>
      </c>
      <c r="B102" s="9" t="s">
        <v>126</v>
      </c>
      <c r="C102" s="3">
        <v>0</v>
      </c>
      <c r="D102" s="3">
        <v>0</v>
      </c>
      <c r="E102" s="36">
        <v>0</v>
      </c>
      <c r="F102" s="3">
        <v>0</v>
      </c>
      <c r="G102" s="3">
        <v>0</v>
      </c>
      <c r="H102" s="3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4">
        <f t="shared" si="19"/>
        <v>0</v>
      </c>
    </row>
    <row r="103" spans="1:15" ht="33" customHeight="1" x14ac:dyDescent="0.25">
      <c r="A103" s="34">
        <f t="shared" si="29"/>
        <v>13.399999999999999</v>
      </c>
      <c r="B103" s="9" t="s">
        <v>127</v>
      </c>
      <c r="C103" s="3">
        <v>0</v>
      </c>
      <c r="D103" s="3">
        <v>0</v>
      </c>
      <c r="E103" s="36">
        <v>42</v>
      </c>
      <c r="F103" s="3">
        <v>0</v>
      </c>
      <c r="G103" s="3">
        <v>7</v>
      </c>
      <c r="H103" s="3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4</v>
      </c>
      <c r="N103" s="36">
        <v>0</v>
      </c>
      <c r="O103" s="4">
        <f t="shared" si="19"/>
        <v>53</v>
      </c>
    </row>
    <row r="104" spans="1:15" ht="33" customHeight="1" x14ac:dyDescent="0.25">
      <c r="A104" s="34">
        <f t="shared" si="29"/>
        <v>13.499999999999998</v>
      </c>
      <c r="B104" s="9" t="s">
        <v>128</v>
      </c>
      <c r="C104" s="3">
        <v>30</v>
      </c>
      <c r="D104" s="3">
        <v>2</v>
      </c>
      <c r="E104" s="36">
        <v>0</v>
      </c>
      <c r="F104" s="3">
        <v>3</v>
      </c>
      <c r="G104" s="3">
        <v>1</v>
      </c>
      <c r="H104" s="3">
        <v>6</v>
      </c>
      <c r="I104" s="36">
        <v>1</v>
      </c>
      <c r="J104" s="36">
        <v>0</v>
      </c>
      <c r="K104" s="36">
        <v>28</v>
      </c>
      <c r="L104" s="36">
        <v>0</v>
      </c>
      <c r="M104" s="36">
        <v>0</v>
      </c>
      <c r="N104" s="36">
        <v>0</v>
      </c>
      <c r="O104" s="4">
        <f t="shared" si="19"/>
        <v>71</v>
      </c>
    </row>
    <row r="105" spans="1:15" ht="33" customHeight="1" x14ac:dyDescent="0.25">
      <c r="A105" s="34">
        <f t="shared" si="29"/>
        <v>13.599999999999998</v>
      </c>
      <c r="B105" s="9" t="s">
        <v>129</v>
      </c>
      <c r="C105" s="3">
        <v>0</v>
      </c>
      <c r="D105" s="3">
        <v>0</v>
      </c>
      <c r="E105" s="36">
        <v>0</v>
      </c>
      <c r="F105" s="3">
        <v>0</v>
      </c>
      <c r="G105" s="3">
        <v>0</v>
      </c>
      <c r="H105" s="3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4">
        <f t="shared" si="19"/>
        <v>0</v>
      </c>
    </row>
    <row r="106" spans="1:15" ht="33" customHeight="1" x14ac:dyDescent="0.25">
      <c r="A106" s="34">
        <f t="shared" si="29"/>
        <v>13.699999999999998</v>
      </c>
      <c r="B106" s="15" t="s">
        <v>61</v>
      </c>
      <c r="C106" s="4">
        <v>59</v>
      </c>
      <c r="D106" s="4">
        <v>49</v>
      </c>
      <c r="E106" s="40">
        <v>76</v>
      </c>
      <c r="F106" s="4">
        <v>29</v>
      </c>
      <c r="G106" s="4">
        <v>44</v>
      </c>
      <c r="H106" s="4">
        <v>35</v>
      </c>
      <c r="I106" s="40">
        <f t="shared" ref="I106:J106" si="30">SUM(I100:I105)</f>
        <v>45</v>
      </c>
      <c r="J106" s="40">
        <f t="shared" si="30"/>
        <v>45</v>
      </c>
      <c r="K106" s="40">
        <f t="shared" ref="K106" si="31">SUM(K100:K105)</f>
        <v>83</v>
      </c>
      <c r="L106" s="40">
        <f t="shared" ref="L106" si="32">SUM(L100:L105)</f>
        <v>39</v>
      </c>
      <c r="M106" s="40">
        <f t="shared" ref="M106" si="33">SUM(M100:M105)</f>
        <v>32</v>
      </c>
      <c r="N106" s="40">
        <f t="shared" ref="N106" si="34">SUM(N100:N105)</f>
        <v>39</v>
      </c>
      <c r="O106" s="4">
        <f t="shared" si="19"/>
        <v>575</v>
      </c>
    </row>
    <row r="107" spans="1:15" ht="33" customHeight="1" x14ac:dyDescent="0.25">
      <c r="A107" s="33">
        <f>+A99+1</f>
        <v>14</v>
      </c>
      <c r="B107" s="5" t="s">
        <v>130</v>
      </c>
      <c r="C107" s="5"/>
      <c r="D107" s="5"/>
      <c r="E107" s="37"/>
      <c r="F107" s="5"/>
      <c r="G107" s="5"/>
      <c r="H107" s="5"/>
      <c r="I107" s="37"/>
      <c r="J107" s="37"/>
      <c r="K107" s="37"/>
      <c r="L107" s="37"/>
      <c r="M107" s="37"/>
      <c r="N107" s="37"/>
      <c r="O107" s="5"/>
    </row>
    <row r="108" spans="1:15" ht="33" customHeight="1" x14ac:dyDescent="0.25">
      <c r="A108" s="34">
        <f>+A107+0.1</f>
        <v>14.1</v>
      </c>
      <c r="B108" s="9" t="s">
        <v>131</v>
      </c>
      <c r="C108" s="3">
        <v>0</v>
      </c>
      <c r="D108" s="3">
        <v>0</v>
      </c>
      <c r="E108" s="36">
        <v>0</v>
      </c>
      <c r="F108" s="3">
        <v>0</v>
      </c>
      <c r="G108" s="3">
        <v>0</v>
      </c>
      <c r="H108" s="3">
        <v>4</v>
      </c>
      <c r="I108" s="36">
        <v>2</v>
      </c>
      <c r="J108" s="36">
        <v>0</v>
      </c>
      <c r="K108" s="36">
        <v>23</v>
      </c>
      <c r="L108" s="36">
        <v>1</v>
      </c>
      <c r="M108" s="36">
        <v>2</v>
      </c>
      <c r="N108" s="36">
        <v>1</v>
      </c>
      <c r="O108" s="4">
        <f t="shared" si="19"/>
        <v>33</v>
      </c>
    </row>
    <row r="109" spans="1:15" ht="33" customHeight="1" x14ac:dyDescent="0.25">
      <c r="A109" s="34">
        <f t="shared" ref="A109:A116" si="35">+A108+0.1</f>
        <v>14.2</v>
      </c>
      <c r="B109" s="9" t="s">
        <v>132</v>
      </c>
      <c r="C109" s="3">
        <v>0</v>
      </c>
      <c r="D109" s="3">
        <v>0</v>
      </c>
      <c r="E109" s="36">
        <v>0</v>
      </c>
      <c r="F109" s="3">
        <v>0</v>
      </c>
      <c r="G109" s="3">
        <v>0</v>
      </c>
      <c r="H109" s="3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11</v>
      </c>
      <c r="N109" s="36">
        <v>4</v>
      </c>
      <c r="O109" s="4">
        <f t="shared" si="19"/>
        <v>15</v>
      </c>
    </row>
    <row r="110" spans="1:15" ht="33" customHeight="1" x14ac:dyDescent="0.25">
      <c r="A110" s="34">
        <f t="shared" si="35"/>
        <v>14.299999999999999</v>
      </c>
      <c r="B110" s="9" t="s">
        <v>133</v>
      </c>
      <c r="C110" s="3">
        <v>0</v>
      </c>
      <c r="D110" s="3">
        <v>0</v>
      </c>
      <c r="E110" s="36">
        <v>0</v>
      </c>
      <c r="F110" s="3">
        <v>0</v>
      </c>
      <c r="G110" s="3">
        <v>0</v>
      </c>
      <c r="H110" s="3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4">
        <f t="shared" si="19"/>
        <v>0</v>
      </c>
    </row>
    <row r="111" spans="1:15" ht="33" customHeight="1" x14ac:dyDescent="0.25">
      <c r="A111" s="34">
        <f t="shared" si="35"/>
        <v>14.399999999999999</v>
      </c>
      <c r="B111" s="9" t="s">
        <v>134</v>
      </c>
      <c r="C111" s="3">
        <v>0</v>
      </c>
      <c r="D111" s="3">
        <v>0</v>
      </c>
      <c r="E111" s="36">
        <v>0</v>
      </c>
      <c r="F111" s="3">
        <v>0</v>
      </c>
      <c r="G111" s="3">
        <v>0</v>
      </c>
      <c r="H111" s="3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4">
        <f t="shared" si="19"/>
        <v>0</v>
      </c>
    </row>
    <row r="112" spans="1:15" ht="33" customHeight="1" x14ac:dyDescent="0.25">
      <c r="A112" s="34">
        <f t="shared" si="35"/>
        <v>14.499999999999998</v>
      </c>
      <c r="B112" s="9" t="s">
        <v>135</v>
      </c>
      <c r="C112" s="3">
        <v>0</v>
      </c>
      <c r="D112" s="3">
        <v>0</v>
      </c>
      <c r="E112" s="36">
        <v>0</v>
      </c>
      <c r="F112" s="3">
        <v>0</v>
      </c>
      <c r="G112" s="3">
        <v>0</v>
      </c>
      <c r="H112" s="3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4">
        <f t="shared" si="19"/>
        <v>0</v>
      </c>
    </row>
    <row r="113" spans="1:15" ht="33" customHeight="1" x14ac:dyDescent="0.25">
      <c r="A113" s="34">
        <f t="shared" si="35"/>
        <v>14.599999999999998</v>
      </c>
      <c r="B113" s="9" t="s">
        <v>136</v>
      </c>
      <c r="C113" s="3">
        <v>0</v>
      </c>
      <c r="D113" s="3">
        <v>0</v>
      </c>
      <c r="E113" s="36">
        <v>0</v>
      </c>
      <c r="F113" s="3">
        <v>0</v>
      </c>
      <c r="G113" s="3">
        <v>0</v>
      </c>
      <c r="H113" s="3">
        <v>0</v>
      </c>
      <c r="I113" s="36">
        <v>1</v>
      </c>
      <c r="J113" s="36">
        <v>0</v>
      </c>
      <c r="K113" s="36">
        <v>3</v>
      </c>
      <c r="L113" s="36">
        <v>0</v>
      </c>
      <c r="M113" s="36">
        <v>0</v>
      </c>
      <c r="N113" s="36">
        <v>0</v>
      </c>
      <c r="O113" s="4">
        <f t="shared" si="19"/>
        <v>4</v>
      </c>
    </row>
    <row r="114" spans="1:15" ht="33" customHeight="1" x14ac:dyDescent="0.25">
      <c r="A114" s="34">
        <f t="shared" si="35"/>
        <v>14.699999999999998</v>
      </c>
      <c r="B114" s="9" t="s">
        <v>137</v>
      </c>
      <c r="C114" s="22" t="s">
        <v>271</v>
      </c>
      <c r="D114" s="22"/>
      <c r="E114" s="21"/>
      <c r="F114" s="21"/>
      <c r="G114" s="21" t="s">
        <v>273</v>
      </c>
      <c r="H114" s="21" t="s">
        <v>273</v>
      </c>
      <c r="I114" s="21" t="s">
        <v>273</v>
      </c>
      <c r="J114" s="21" t="s">
        <v>273</v>
      </c>
      <c r="K114" s="36" t="s">
        <v>273</v>
      </c>
      <c r="L114" s="36" t="s">
        <v>273</v>
      </c>
      <c r="M114" s="36" t="s">
        <v>273</v>
      </c>
      <c r="N114" s="36" t="s">
        <v>273</v>
      </c>
      <c r="O114" s="4">
        <f t="shared" si="19"/>
        <v>0</v>
      </c>
    </row>
    <row r="115" spans="1:15" ht="33" customHeight="1" x14ac:dyDescent="0.25">
      <c r="A115" s="34">
        <f t="shared" si="35"/>
        <v>14.799999999999997</v>
      </c>
      <c r="B115" s="9" t="s">
        <v>138</v>
      </c>
      <c r="C115" s="22">
        <v>36</v>
      </c>
      <c r="D115" s="22">
        <v>3</v>
      </c>
      <c r="E115" s="36">
        <v>3</v>
      </c>
      <c r="F115" s="3">
        <v>0</v>
      </c>
      <c r="G115" s="3">
        <v>0</v>
      </c>
      <c r="H115" s="3">
        <v>1</v>
      </c>
      <c r="I115" s="36">
        <v>1</v>
      </c>
      <c r="J115" s="36">
        <v>0</v>
      </c>
      <c r="K115" s="36">
        <v>0</v>
      </c>
      <c r="L115" s="36">
        <v>1</v>
      </c>
      <c r="M115" s="36">
        <v>5</v>
      </c>
      <c r="N115" s="36">
        <v>11</v>
      </c>
      <c r="O115" s="4">
        <f t="shared" si="19"/>
        <v>61</v>
      </c>
    </row>
    <row r="116" spans="1:15" ht="33" customHeight="1" x14ac:dyDescent="0.25">
      <c r="A116" s="34">
        <f t="shared" si="35"/>
        <v>14.899999999999997</v>
      </c>
      <c r="B116" s="9" t="s">
        <v>139</v>
      </c>
      <c r="C116" s="22">
        <v>28</v>
      </c>
      <c r="D116" s="22">
        <v>0</v>
      </c>
      <c r="E116" s="36">
        <v>0</v>
      </c>
      <c r="F116" s="3">
        <v>0</v>
      </c>
      <c r="G116" s="3">
        <v>0</v>
      </c>
      <c r="H116" s="3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4">
        <f t="shared" si="19"/>
        <v>28</v>
      </c>
    </row>
    <row r="117" spans="1:15" ht="33" customHeight="1" x14ac:dyDescent="0.25">
      <c r="A117" s="12">
        <v>14.1</v>
      </c>
      <c r="B117" s="9" t="s">
        <v>140</v>
      </c>
      <c r="C117" s="22">
        <v>587</v>
      </c>
      <c r="D117" s="22">
        <v>0</v>
      </c>
      <c r="E117" s="36">
        <v>0</v>
      </c>
      <c r="F117" s="3">
        <v>0</v>
      </c>
      <c r="G117" s="3">
        <v>0</v>
      </c>
      <c r="H117" s="3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4">
        <f t="shared" si="19"/>
        <v>587</v>
      </c>
    </row>
    <row r="118" spans="1:15" ht="33" customHeight="1" x14ac:dyDescent="0.25">
      <c r="A118" s="33">
        <f>+A107+1</f>
        <v>15</v>
      </c>
      <c r="B118" s="5" t="s">
        <v>141</v>
      </c>
      <c r="C118" s="5"/>
      <c r="D118" s="5"/>
      <c r="E118" s="37"/>
      <c r="F118" s="5"/>
      <c r="G118" s="5"/>
      <c r="H118" s="5"/>
      <c r="I118" s="37"/>
      <c r="J118" s="37"/>
      <c r="K118" s="37"/>
      <c r="L118" s="37"/>
      <c r="M118" s="37"/>
      <c r="N118" s="37"/>
      <c r="O118" s="5"/>
    </row>
    <row r="119" spans="1:15" ht="33" customHeight="1" x14ac:dyDescent="0.25">
      <c r="A119" s="34">
        <f>+A118+0.1</f>
        <v>15.1</v>
      </c>
      <c r="B119" s="9" t="s">
        <v>142</v>
      </c>
      <c r="C119" s="3">
        <v>0</v>
      </c>
      <c r="D119" s="3">
        <v>0</v>
      </c>
      <c r="E119" s="36">
        <v>0</v>
      </c>
      <c r="F119" s="3">
        <v>0</v>
      </c>
      <c r="G119" s="3">
        <v>0</v>
      </c>
      <c r="H119" s="3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4">
        <f t="shared" si="19"/>
        <v>0</v>
      </c>
    </row>
    <row r="120" spans="1:15" ht="33" customHeight="1" x14ac:dyDescent="0.25">
      <c r="A120" s="34">
        <f t="shared" ref="A120:A122" si="36">+A119+0.1</f>
        <v>15.2</v>
      </c>
      <c r="B120" s="9" t="s">
        <v>143</v>
      </c>
      <c r="C120" s="3">
        <v>0</v>
      </c>
      <c r="D120" s="3">
        <v>0</v>
      </c>
      <c r="E120" s="36">
        <v>0</v>
      </c>
      <c r="F120" s="3">
        <v>0</v>
      </c>
      <c r="G120" s="3">
        <v>0</v>
      </c>
      <c r="H120" s="3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4">
        <f t="shared" si="19"/>
        <v>0</v>
      </c>
    </row>
    <row r="121" spans="1:15" ht="33" customHeight="1" x14ac:dyDescent="0.25">
      <c r="A121" s="34">
        <f t="shared" si="36"/>
        <v>15.299999999999999</v>
      </c>
      <c r="B121" s="9" t="s">
        <v>144</v>
      </c>
      <c r="C121" s="3">
        <v>46</v>
      </c>
      <c r="D121" s="3">
        <v>41</v>
      </c>
      <c r="E121" s="36">
        <v>104</v>
      </c>
      <c r="F121" s="3">
        <v>56</v>
      </c>
      <c r="G121" s="3">
        <v>74</v>
      </c>
      <c r="H121" s="3">
        <v>69</v>
      </c>
      <c r="I121" s="36">
        <v>70</v>
      </c>
      <c r="J121" s="36">
        <v>79</v>
      </c>
      <c r="K121" s="36">
        <v>84</v>
      </c>
      <c r="L121" s="36">
        <v>52</v>
      </c>
      <c r="M121" s="36">
        <v>52</v>
      </c>
      <c r="N121" s="36">
        <v>14</v>
      </c>
      <c r="O121" s="4">
        <f t="shared" si="19"/>
        <v>741</v>
      </c>
    </row>
    <row r="122" spans="1:15" ht="33" customHeight="1" x14ac:dyDescent="0.25">
      <c r="A122" s="34">
        <f t="shared" si="36"/>
        <v>15.399999999999999</v>
      </c>
      <c r="B122" s="9" t="s">
        <v>145</v>
      </c>
      <c r="C122" s="14">
        <v>118519.3</v>
      </c>
      <c r="D122" s="14">
        <v>123721</v>
      </c>
      <c r="E122" s="14">
        <v>330863</v>
      </c>
      <c r="F122" s="14">
        <v>143065</v>
      </c>
      <c r="G122" s="14">
        <v>195455</v>
      </c>
      <c r="H122" s="14">
        <v>206336</v>
      </c>
      <c r="I122" s="14">
        <v>209157</v>
      </c>
      <c r="J122" s="14">
        <v>253890</v>
      </c>
      <c r="K122" s="14">
        <v>270225</v>
      </c>
      <c r="L122" s="14">
        <v>150738</v>
      </c>
      <c r="M122" s="14">
        <v>180544</v>
      </c>
      <c r="N122" s="14">
        <v>46784</v>
      </c>
      <c r="O122" s="13">
        <f>SUM(C122:N122)</f>
        <v>2229297.2999999998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rowBreaks count="1" manualBreakCount="1">
    <brk id="85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BreakPreview" zoomScale="70" zoomScaleNormal="70" zoomScaleSheetLayoutView="7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30.140625" style="1" customWidth="1"/>
    <col min="3" max="10" width="14.28515625" style="1" customWidth="1"/>
    <col min="11" max="11" width="17.42578125" style="1" bestFit="1" customWidth="1"/>
    <col min="12" max="12" width="14.28515625" style="1" customWidth="1"/>
    <col min="13" max="13" width="17.28515625" style="1" bestFit="1" customWidth="1"/>
    <col min="14" max="14" width="16.42578125" style="1" bestFit="1" customWidth="1"/>
    <col min="15" max="15" width="14.4257812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26.25" customHeight="1" x14ac:dyDescent="0.25">
      <c r="A5" s="33">
        <v>1</v>
      </c>
      <c r="B5" s="5" t="s">
        <v>152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3" customHeight="1" x14ac:dyDescent="0.25">
      <c r="A6" s="32">
        <f>+A5+0.1</f>
        <v>1.1000000000000001</v>
      </c>
      <c r="B6" s="24" t="s">
        <v>146</v>
      </c>
      <c r="C6" s="22">
        <v>2141</v>
      </c>
      <c r="D6" s="22">
        <v>1802</v>
      </c>
      <c r="E6" s="39">
        <v>1617</v>
      </c>
      <c r="F6" s="22">
        <v>1582</v>
      </c>
      <c r="G6" s="22">
        <v>3121</v>
      </c>
      <c r="H6" s="40">
        <v>2364</v>
      </c>
      <c r="I6" s="44">
        <v>2341</v>
      </c>
      <c r="J6" s="22">
        <v>1876</v>
      </c>
      <c r="K6" s="40">
        <v>1224</v>
      </c>
      <c r="L6" s="40">
        <v>1271</v>
      </c>
      <c r="M6" s="40">
        <v>2603</v>
      </c>
      <c r="N6" s="22">
        <v>1428</v>
      </c>
      <c r="O6" s="4">
        <f>SUM(C6:N6)</f>
        <v>23370</v>
      </c>
    </row>
    <row r="7" spans="1:15" ht="33" customHeight="1" x14ac:dyDescent="0.25">
      <c r="A7" s="32">
        <f t="shared" ref="A7:A10" si="0">+A6+0.1</f>
        <v>1.2000000000000002</v>
      </c>
      <c r="B7" s="24" t="s">
        <v>147</v>
      </c>
      <c r="C7" s="22">
        <v>243</v>
      </c>
      <c r="D7" s="22">
        <v>145</v>
      </c>
      <c r="E7" s="39">
        <v>281</v>
      </c>
      <c r="F7" s="22">
        <v>108</v>
      </c>
      <c r="G7" s="22">
        <v>68</v>
      </c>
      <c r="H7" s="40">
        <v>74</v>
      </c>
      <c r="I7" s="40">
        <v>44</v>
      </c>
      <c r="J7" s="22">
        <v>70</v>
      </c>
      <c r="K7" s="40">
        <v>56</v>
      </c>
      <c r="L7" s="40">
        <v>51</v>
      </c>
      <c r="M7" s="40">
        <v>55</v>
      </c>
      <c r="N7" s="22">
        <v>15</v>
      </c>
      <c r="O7" s="4">
        <f>SUM(C7:N7)</f>
        <v>1210</v>
      </c>
    </row>
    <row r="8" spans="1:15" ht="33" customHeight="1" x14ac:dyDescent="0.25">
      <c r="A8" s="32">
        <f t="shared" si="0"/>
        <v>1.3000000000000003</v>
      </c>
      <c r="B8" s="24" t="s">
        <v>148</v>
      </c>
      <c r="C8" s="22">
        <v>1898</v>
      </c>
      <c r="D8" s="22">
        <v>1657</v>
      </c>
      <c r="E8" s="39">
        <v>1336</v>
      </c>
      <c r="F8" s="22">
        <v>1474</v>
      </c>
      <c r="G8" s="22">
        <v>3053</v>
      </c>
      <c r="H8" s="40">
        <v>2290</v>
      </c>
      <c r="I8" s="40">
        <v>2297</v>
      </c>
      <c r="J8" s="22">
        <v>1806</v>
      </c>
      <c r="K8" s="40">
        <v>1168</v>
      </c>
      <c r="L8" s="40">
        <v>1220</v>
      </c>
      <c r="M8" s="40">
        <v>2548</v>
      </c>
      <c r="N8" s="22">
        <v>1413</v>
      </c>
      <c r="O8" s="4">
        <f>SUM(C8:N8)</f>
        <v>22160</v>
      </c>
    </row>
    <row r="9" spans="1:15" ht="33" customHeight="1" x14ac:dyDescent="0.25">
      <c r="A9" s="32">
        <f t="shared" si="0"/>
        <v>1.4000000000000004</v>
      </c>
      <c r="B9" s="24" t="s">
        <v>149</v>
      </c>
      <c r="C9" s="22">
        <v>25515</v>
      </c>
      <c r="D9" s="22">
        <v>16249</v>
      </c>
      <c r="E9" s="39">
        <v>31472</v>
      </c>
      <c r="F9" s="22">
        <v>12096</v>
      </c>
      <c r="G9" s="22">
        <v>7606</v>
      </c>
      <c r="H9" s="40">
        <v>8288</v>
      </c>
      <c r="I9" s="40">
        <v>4928</v>
      </c>
      <c r="J9" s="22">
        <v>7840</v>
      </c>
      <c r="K9" s="40">
        <v>6272</v>
      </c>
      <c r="L9" s="40">
        <v>5712</v>
      </c>
      <c r="M9" s="40">
        <v>6160</v>
      </c>
      <c r="N9" s="22">
        <v>1680</v>
      </c>
      <c r="O9" s="4">
        <f>SUM(C9:N9)</f>
        <v>133818</v>
      </c>
    </row>
    <row r="10" spans="1:15" ht="33" customHeight="1" x14ac:dyDescent="0.25">
      <c r="A10" s="32">
        <f t="shared" si="0"/>
        <v>1.5000000000000004</v>
      </c>
      <c r="B10" s="24" t="s">
        <v>160</v>
      </c>
      <c r="C10" s="22">
        <v>199</v>
      </c>
      <c r="D10" s="22">
        <v>106</v>
      </c>
      <c r="E10" s="39">
        <v>47</v>
      </c>
      <c r="F10" s="22">
        <v>0</v>
      </c>
      <c r="G10" s="22">
        <v>483</v>
      </c>
      <c r="H10" s="40">
        <v>249</v>
      </c>
      <c r="I10" s="40">
        <v>0</v>
      </c>
      <c r="J10" s="22">
        <v>100</v>
      </c>
      <c r="K10" s="40">
        <v>100</v>
      </c>
      <c r="L10" s="40">
        <v>0</v>
      </c>
      <c r="M10" s="40">
        <v>0</v>
      </c>
      <c r="N10" s="22">
        <v>0</v>
      </c>
      <c r="O10" s="4">
        <f>SUM(C10:N10)</f>
        <v>1284</v>
      </c>
    </row>
    <row r="11" spans="1:15" ht="26.25" customHeight="1" x14ac:dyDescent="0.25">
      <c r="A11" s="33">
        <f>+A5+1</f>
        <v>2</v>
      </c>
      <c r="B11" s="5" t="s">
        <v>163</v>
      </c>
      <c r="C11" s="7"/>
      <c r="D11" s="7"/>
      <c r="E11" s="38"/>
      <c r="F11" s="7"/>
      <c r="G11" s="7"/>
      <c r="H11" s="38"/>
      <c r="I11" s="38"/>
      <c r="J11" s="7"/>
      <c r="K11" s="38"/>
      <c r="L11" s="38"/>
      <c r="M11" s="38"/>
      <c r="N11" s="7"/>
      <c r="O11" s="7"/>
    </row>
    <row r="12" spans="1:15" ht="33" customHeight="1" x14ac:dyDescent="0.25">
      <c r="A12" s="32">
        <f>+A11+0.1</f>
        <v>2.1</v>
      </c>
      <c r="B12" s="24" t="s">
        <v>164</v>
      </c>
      <c r="C12" s="22">
        <v>79</v>
      </c>
      <c r="D12" s="22">
        <v>62</v>
      </c>
      <c r="E12" s="39">
        <v>84</v>
      </c>
      <c r="F12" s="22">
        <v>19</v>
      </c>
      <c r="G12" s="22">
        <v>15</v>
      </c>
      <c r="H12" s="40">
        <v>9</v>
      </c>
      <c r="I12" s="40">
        <v>29</v>
      </c>
      <c r="J12" s="22">
        <v>57</v>
      </c>
      <c r="K12" s="40">
        <v>87</v>
      </c>
      <c r="L12" s="40">
        <v>112</v>
      </c>
      <c r="M12" s="40">
        <v>13</v>
      </c>
      <c r="N12" s="22">
        <v>10</v>
      </c>
      <c r="O12" s="4">
        <f>SUM(C12:N12)</f>
        <v>576</v>
      </c>
    </row>
    <row r="13" spans="1:15" ht="33" customHeight="1" x14ac:dyDescent="0.25">
      <c r="A13" s="32">
        <f t="shared" ref="A13:A14" si="1">+A12+0.1</f>
        <v>2.2000000000000002</v>
      </c>
      <c r="B13" s="24" t="s">
        <v>165</v>
      </c>
      <c r="C13" s="22">
        <v>22</v>
      </c>
      <c r="D13" s="22">
        <v>31</v>
      </c>
      <c r="E13" s="39">
        <v>28</v>
      </c>
      <c r="F13" s="22">
        <v>11</v>
      </c>
      <c r="G13" s="22">
        <v>3</v>
      </c>
      <c r="H13" s="40">
        <v>5</v>
      </c>
      <c r="I13" s="40">
        <v>21</v>
      </c>
      <c r="J13" s="22">
        <v>18</v>
      </c>
      <c r="K13" s="40">
        <v>33</v>
      </c>
      <c r="L13" s="40">
        <v>42</v>
      </c>
      <c r="M13" s="40">
        <v>6</v>
      </c>
      <c r="N13" s="22">
        <v>0</v>
      </c>
      <c r="O13" s="4">
        <f>SUM(C13:N13)</f>
        <v>220</v>
      </c>
    </row>
    <row r="14" spans="1:15" ht="33" customHeight="1" x14ac:dyDescent="0.25">
      <c r="A14" s="32">
        <f t="shared" si="1"/>
        <v>2.3000000000000003</v>
      </c>
      <c r="B14" s="24" t="s">
        <v>166</v>
      </c>
      <c r="C14" s="22">
        <v>57</v>
      </c>
      <c r="D14" s="22">
        <v>31</v>
      </c>
      <c r="E14" s="39">
        <v>56</v>
      </c>
      <c r="F14" s="22">
        <v>8</v>
      </c>
      <c r="G14" s="22">
        <v>12</v>
      </c>
      <c r="H14" s="40">
        <v>4</v>
      </c>
      <c r="I14" s="40">
        <v>8</v>
      </c>
      <c r="J14" s="22">
        <v>39</v>
      </c>
      <c r="K14" s="40">
        <v>54</v>
      </c>
      <c r="L14" s="40">
        <v>70</v>
      </c>
      <c r="M14" s="40">
        <v>7</v>
      </c>
      <c r="N14" s="22">
        <v>10</v>
      </c>
      <c r="O14" s="4">
        <f>SUM(C14:N14)</f>
        <v>356</v>
      </c>
    </row>
    <row r="15" spans="1:15" ht="25.5" customHeight="1" x14ac:dyDescent="0.25">
      <c r="A15" s="33">
        <f>+A11+1</f>
        <v>3</v>
      </c>
      <c r="B15" s="5" t="s">
        <v>151</v>
      </c>
      <c r="C15" s="5"/>
      <c r="D15" s="5"/>
      <c r="E15" s="37"/>
      <c r="F15" s="5"/>
      <c r="G15" s="5"/>
      <c r="H15" s="37"/>
      <c r="I15" s="37"/>
      <c r="J15" s="5"/>
      <c r="K15" s="37"/>
      <c r="L15" s="37"/>
      <c r="M15" s="37"/>
      <c r="N15" s="5"/>
      <c r="O15" s="5"/>
    </row>
    <row r="16" spans="1:15" ht="34.5" customHeight="1" x14ac:dyDescent="0.25">
      <c r="A16" s="34">
        <f>+A15+0.1</f>
        <v>3.1</v>
      </c>
      <c r="B16" s="9" t="s">
        <v>161</v>
      </c>
      <c r="C16" s="3">
        <v>204</v>
      </c>
      <c r="D16" s="3">
        <v>3001</v>
      </c>
      <c r="E16" s="36">
        <v>2268</v>
      </c>
      <c r="F16" s="3">
        <v>2688</v>
      </c>
      <c r="G16" s="3">
        <v>3625</v>
      </c>
      <c r="H16" s="36">
        <v>2499</v>
      </c>
      <c r="I16" s="36">
        <v>3474</v>
      </c>
      <c r="J16" s="3">
        <v>20307</v>
      </c>
      <c r="K16" s="36">
        <v>6859</v>
      </c>
      <c r="L16" s="36">
        <v>1255</v>
      </c>
      <c r="M16" s="36">
        <v>2045</v>
      </c>
      <c r="N16" s="3">
        <v>1216</v>
      </c>
      <c r="O16" s="4">
        <f>SUM(C16:N16)</f>
        <v>49441</v>
      </c>
    </row>
    <row r="17" spans="1:15" ht="25.5" customHeight="1" x14ac:dyDescent="0.25">
      <c r="A17" s="33">
        <f>+A15+1</f>
        <v>4</v>
      </c>
      <c r="B17" s="5" t="s">
        <v>159</v>
      </c>
      <c r="C17" s="5"/>
      <c r="D17" s="5"/>
      <c r="E17" s="37"/>
      <c r="F17" s="5"/>
      <c r="G17" s="5"/>
      <c r="H17" s="37"/>
      <c r="I17" s="37"/>
      <c r="J17" s="5"/>
      <c r="K17" s="37"/>
      <c r="L17" s="37"/>
      <c r="M17" s="37"/>
      <c r="N17" s="5"/>
      <c r="O17" s="5"/>
    </row>
    <row r="18" spans="1:15" ht="38.25" customHeight="1" x14ac:dyDescent="0.25">
      <c r="A18" s="34">
        <f>+A17+0.1</f>
        <v>4.0999999999999996</v>
      </c>
      <c r="B18" s="9" t="s">
        <v>162</v>
      </c>
      <c r="C18" s="3">
        <v>420</v>
      </c>
      <c r="D18" s="3">
        <v>458</v>
      </c>
      <c r="E18" s="36">
        <v>407</v>
      </c>
      <c r="F18" s="3">
        <v>420</v>
      </c>
      <c r="G18" s="3">
        <v>207</v>
      </c>
      <c r="H18" s="36">
        <v>184</v>
      </c>
      <c r="I18" s="36">
        <v>171</v>
      </c>
      <c r="J18" s="3">
        <v>941</v>
      </c>
      <c r="K18" s="36">
        <v>1183</v>
      </c>
      <c r="L18" s="36">
        <v>1825</v>
      </c>
      <c r="M18" s="36">
        <v>1112</v>
      </c>
      <c r="N18" s="3">
        <v>263</v>
      </c>
      <c r="O18" s="4">
        <f>SUM(C18:N18)</f>
        <v>7591</v>
      </c>
    </row>
    <row r="19" spans="1:15" ht="33" customHeight="1" x14ac:dyDescent="0.25">
      <c r="A19" s="33">
        <f>+A17+1</f>
        <v>5</v>
      </c>
      <c r="B19" s="26" t="s">
        <v>153</v>
      </c>
      <c r="C19" s="5"/>
      <c r="D19" s="5"/>
      <c r="E19" s="37"/>
      <c r="F19" s="5"/>
      <c r="G19" s="5"/>
      <c r="H19" s="37"/>
      <c r="I19" s="37"/>
      <c r="J19" s="5"/>
      <c r="K19" s="37"/>
      <c r="L19" s="37"/>
      <c r="M19" s="37"/>
      <c r="N19" s="5"/>
      <c r="O19" s="5"/>
    </row>
    <row r="20" spans="1:15" ht="27" customHeight="1" x14ac:dyDescent="0.25">
      <c r="A20" s="34">
        <f>+A19+0.1</f>
        <v>5.0999999999999996</v>
      </c>
      <c r="B20" s="9" t="s">
        <v>154</v>
      </c>
      <c r="C20" s="3">
        <v>1</v>
      </c>
      <c r="D20" s="3">
        <v>1</v>
      </c>
      <c r="E20" s="36">
        <v>1</v>
      </c>
      <c r="F20" s="3">
        <v>2</v>
      </c>
      <c r="G20" s="3">
        <v>0</v>
      </c>
      <c r="H20" s="36">
        <v>7</v>
      </c>
      <c r="I20" s="36">
        <v>2</v>
      </c>
      <c r="J20" s="3">
        <v>2</v>
      </c>
      <c r="K20" s="36">
        <v>0</v>
      </c>
      <c r="L20" s="36">
        <v>6</v>
      </c>
      <c r="M20" s="36">
        <v>1</v>
      </c>
      <c r="N20" s="3">
        <v>1</v>
      </c>
      <c r="O20" s="4">
        <f>SUM(C20:N20)</f>
        <v>24</v>
      </c>
    </row>
    <row r="21" spans="1:15" ht="33" customHeight="1" x14ac:dyDescent="0.25">
      <c r="A21" s="34">
        <f t="shared" ref="A21:A24" si="2">+A20+0.1</f>
        <v>5.1999999999999993</v>
      </c>
      <c r="B21" s="9" t="s">
        <v>155</v>
      </c>
      <c r="C21" s="3">
        <v>34</v>
      </c>
      <c r="D21" s="3">
        <v>75</v>
      </c>
      <c r="E21" s="36">
        <v>180</v>
      </c>
      <c r="F21" s="3">
        <v>76</v>
      </c>
      <c r="G21" s="3">
        <v>90</v>
      </c>
      <c r="H21" s="36">
        <v>169</v>
      </c>
      <c r="I21" s="36">
        <v>67</v>
      </c>
      <c r="J21" s="3">
        <v>74</v>
      </c>
      <c r="K21" s="36">
        <v>193</v>
      </c>
      <c r="L21" s="36">
        <v>94</v>
      </c>
      <c r="M21" s="36">
        <v>79</v>
      </c>
      <c r="N21" s="3">
        <v>77</v>
      </c>
      <c r="O21" s="4">
        <f>SUM(C21:N21)</f>
        <v>1208</v>
      </c>
    </row>
    <row r="22" spans="1:15" ht="27" customHeight="1" x14ac:dyDescent="0.25">
      <c r="A22" s="34">
        <f t="shared" si="2"/>
        <v>5.2999999999999989</v>
      </c>
      <c r="B22" s="9" t="s">
        <v>156</v>
      </c>
      <c r="C22" s="3">
        <v>125</v>
      </c>
      <c r="D22" s="3">
        <v>133</v>
      </c>
      <c r="E22" s="36">
        <v>177</v>
      </c>
      <c r="F22" s="3">
        <v>239</v>
      </c>
      <c r="G22" s="3">
        <v>124</v>
      </c>
      <c r="H22" s="36">
        <v>160</v>
      </c>
      <c r="I22" s="36">
        <v>163</v>
      </c>
      <c r="J22" s="3">
        <v>104</v>
      </c>
      <c r="K22" s="36">
        <v>88</v>
      </c>
      <c r="L22" s="36">
        <v>116</v>
      </c>
      <c r="M22" s="36">
        <v>183</v>
      </c>
      <c r="N22" s="3">
        <v>117</v>
      </c>
      <c r="O22" s="4">
        <f>SUM(C22:N22)</f>
        <v>1729</v>
      </c>
    </row>
    <row r="23" spans="1:15" ht="37.5" customHeight="1" x14ac:dyDescent="0.25">
      <c r="A23" s="34">
        <f t="shared" si="2"/>
        <v>5.3999999999999986</v>
      </c>
      <c r="B23" s="9" t="s">
        <v>157</v>
      </c>
      <c r="C23" s="3">
        <v>4</v>
      </c>
      <c r="D23" s="3">
        <v>1</v>
      </c>
      <c r="E23" s="36">
        <v>33</v>
      </c>
      <c r="F23" s="3">
        <v>6</v>
      </c>
      <c r="G23" s="3">
        <v>1</v>
      </c>
      <c r="H23" s="36">
        <v>4</v>
      </c>
      <c r="I23" s="36">
        <v>1</v>
      </c>
      <c r="J23" s="3">
        <v>4</v>
      </c>
      <c r="K23" s="36">
        <v>2</v>
      </c>
      <c r="L23" s="36">
        <v>14</v>
      </c>
      <c r="M23" s="36">
        <v>1</v>
      </c>
      <c r="N23" s="3">
        <v>11</v>
      </c>
      <c r="O23" s="4">
        <f>SUM(C23:N23)</f>
        <v>82</v>
      </c>
    </row>
    <row r="24" spans="1:15" ht="63" customHeight="1" x14ac:dyDescent="0.25">
      <c r="A24" s="34">
        <f t="shared" si="2"/>
        <v>5.4999999999999982</v>
      </c>
      <c r="B24" s="9" t="s">
        <v>158</v>
      </c>
      <c r="C24" s="3">
        <v>4</v>
      </c>
      <c r="D24" s="3">
        <v>1</v>
      </c>
      <c r="E24" s="36">
        <v>3</v>
      </c>
      <c r="F24" s="3">
        <v>3</v>
      </c>
      <c r="G24" s="3">
        <v>1</v>
      </c>
      <c r="H24" s="36">
        <v>2</v>
      </c>
      <c r="I24" s="36">
        <v>1</v>
      </c>
      <c r="J24" s="3">
        <v>4</v>
      </c>
      <c r="K24" s="36">
        <v>1</v>
      </c>
      <c r="L24" s="36">
        <v>14</v>
      </c>
      <c r="M24" s="36">
        <v>1</v>
      </c>
      <c r="N24" s="3">
        <v>11</v>
      </c>
      <c r="O24" s="4">
        <f>SUM(C24:N24)</f>
        <v>46</v>
      </c>
    </row>
    <row r="25" spans="1:15" ht="27" customHeight="1" x14ac:dyDescent="0.25"/>
    <row r="26" spans="1:15" ht="15.75" customHeight="1" x14ac:dyDescent="0.25">
      <c r="A26" s="60" t="s">
        <v>150</v>
      </c>
      <c r="B26" s="60"/>
    </row>
    <row r="27" spans="1:15" x14ac:dyDescent="0.25">
      <c r="A27" s="60"/>
      <c r="B27" s="60"/>
    </row>
    <row r="28" spans="1:15" x14ac:dyDescent="0.25">
      <c r="A28" s="25"/>
      <c r="B28" s="25"/>
    </row>
    <row r="29" spans="1:15" x14ac:dyDescent="0.25">
      <c r="A29" s="25"/>
      <c r="B29" s="25"/>
    </row>
  </sheetData>
  <mergeCells count="4">
    <mergeCell ref="A26:B27"/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view="pageBreakPreview" zoomScale="70" zoomScaleNormal="70" zoomScaleSheetLayoutView="70" workbookViewId="0">
      <selection activeCell="B31" sqref="B31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28515625" style="1" customWidth="1"/>
    <col min="13" max="13" width="17.28515625" style="1" bestFit="1" customWidth="1"/>
    <col min="14" max="14" width="16.42578125" style="1" bestFit="1" customWidth="1"/>
    <col min="15" max="15" width="15.2851562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26.25" customHeight="1" x14ac:dyDescent="0.25">
      <c r="A5" s="33">
        <v>1</v>
      </c>
      <c r="B5" s="5" t="s">
        <v>248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3" customHeight="1" x14ac:dyDescent="0.25">
      <c r="A6" s="32">
        <f>+A5+0.1</f>
        <v>1.1000000000000001</v>
      </c>
      <c r="B6" s="24" t="s">
        <v>167</v>
      </c>
      <c r="C6" s="22">
        <v>65</v>
      </c>
      <c r="D6" s="22">
        <v>72</v>
      </c>
      <c r="E6" s="22">
        <v>54</v>
      </c>
      <c r="F6" s="22">
        <v>69</v>
      </c>
      <c r="G6" s="22">
        <v>101</v>
      </c>
      <c r="H6" s="40">
        <v>82</v>
      </c>
      <c r="I6" s="47">
        <v>94</v>
      </c>
      <c r="J6" s="22">
        <v>123</v>
      </c>
      <c r="K6" s="47">
        <v>80</v>
      </c>
      <c r="L6" s="47">
        <v>141</v>
      </c>
      <c r="M6" s="50">
        <v>98</v>
      </c>
      <c r="N6" s="50">
        <v>39</v>
      </c>
      <c r="O6" s="4">
        <f>SUM(C6:N6)</f>
        <v>1018</v>
      </c>
    </row>
    <row r="7" spans="1:15" ht="33" customHeight="1" x14ac:dyDescent="0.25">
      <c r="A7" s="32">
        <f t="shared" ref="A7:A13" si="0">+A6+0.1</f>
        <v>1.2000000000000002</v>
      </c>
      <c r="B7" s="24" t="s">
        <v>168</v>
      </c>
      <c r="C7" s="22">
        <v>1348</v>
      </c>
      <c r="D7" s="22">
        <v>1235</v>
      </c>
      <c r="E7" s="22">
        <v>840</v>
      </c>
      <c r="F7" s="22">
        <v>1004</v>
      </c>
      <c r="G7" s="22">
        <v>1383</v>
      </c>
      <c r="H7" s="40">
        <v>1330</v>
      </c>
      <c r="I7" s="47">
        <v>1425</v>
      </c>
      <c r="J7" s="22">
        <v>1511</v>
      </c>
      <c r="K7" s="47">
        <v>1342</v>
      </c>
      <c r="L7" s="47">
        <v>1677</v>
      </c>
      <c r="M7" s="50">
        <v>1452</v>
      </c>
      <c r="N7" s="50">
        <v>686</v>
      </c>
      <c r="O7" s="4">
        <f t="shared" ref="O7:O12" si="1">SUM(C7:N7)</f>
        <v>15233</v>
      </c>
    </row>
    <row r="8" spans="1:15" ht="33" customHeight="1" x14ac:dyDescent="0.25">
      <c r="A8" s="32">
        <f t="shared" si="0"/>
        <v>1.3000000000000003</v>
      </c>
      <c r="B8" s="24" t="s">
        <v>249</v>
      </c>
      <c r="C8" s="22">
        <v>1021</v>
      </c>
      <c r="D8" s="22">
        <v>846</v>
      </c>
      <c r="E8" s="22">
        <v>582</v>
      </c>
      <c r="F8" s="22">
        <v>753</v>
      </c>
      <c r="G8" s="22">
        <v>1063</v>
      </c>
      <c r="H8" s="40">
        <v>1011</v>
      </c>
      <c r="I8" s="47">
        <v>1170</v>
      </c>
      <c r="J8" s="22">
        <v>1093</v>
      </c>
      <c r="K8" s="47">
        <v>868</v>
      </c>
      <c r="L8" s="47">
        <v>1099</v>
      </c>
      <c r="M8" s="50">
        <v>953</v>
      </c>
      <c r="N8" s="50">
        <v>504</v>
      </c>
      <c r="O8" s="4">
        <f t="shared" si="1"/>
        <v>10963</v>
      </c>
    </row>
    <row r="9" spans="1:15" ht="33" customHeight="1" x14ac:dyDescent="0.25">
      <c r="A9" s="32">
        <f t="shared" si="0"/>
        <v>1.4000000000000004</v>
      </c>
      <c r="B9" s="24" t="s">
        <v>250</v>
      </c>
      <c r="C9" s="22">
        <v>660</v>
      </c>
      <c r="D9" s="22">
        <v>588</v>
      </c>
      <c r="E9" s="22">
        <v>348</v>
      </c>
      <c r="F9" s="22">
        <v>487</v>
      </c>
      <c r="G9" s="22">
        <v>764</v>
      </c>
      <c r="H9" s="40">
        <v>699</v>
      </c>
      <c r="I9" s="47">
        <v>711</v>
      </c>
      <c r="J9" s="22">
        <v>834</v>
      </c>
      <c r="K9" s="47">
        <v>592</v>
      </c>
      <c r="L9" s="47">
        <v>623</v>
      </c>
      <c r="M9" s="50">
        <v>603</v>
      </c>
      <c r="N9" s="50">
        <v>308</v>
      </c>
      <c r="O9" s="4">
        <f t="shared" si="1"/>
        <v>7217</v>
      </c>
    </row>
    <row r="10" spans="1:15" ht="33" customHeight="1" x14ac:dyDescent="0.25">
      <c r="A10" s="35">
        <f t="shared" si="0"/>
        <v>1.5000000000000004</v>
      </c>
      <c r="B10" s="15" t="s">
        <v>169</v>
      </c>
      <c r="C10" s="4">
        <v>3094</v>
      </c>
      <c r="D10" s="4">
        <v>2741</v>
      </c>
      <c r="E10" s="4">
        <v>1824</v>
      </c>
      <c r="F10" s="4">
        <v>2313</v>
      </c>
      <c r="G10" s="4">
        <v>3311</v>
      </c>
      <c r="H10" s="4">
        <v>3122</v>
      </c>
      <c r="I10" s="49">
        <f t="shared" ref="I10" si="2">SUM(I6:I9)</f>
        <v>3400</v>
      </c>
      <c r="J10" s="4">
        <v>3561</v>
      </c>
      <c r="K10" s="49">
        <f t="shared" ref="K10:N10" si="3">SUM(K6:K9)</f>
        <v>2882</v>
      </c>
      <c r="L10" s="49">
        <f t="shared" si="3"/>
        <v>3540</v>
      </c>
      <c r="M10" s="51">
        <f t="shared" si="3"/>
        <v>3106</v>
      </c>
      <c r="N10" s="51">
        <f t="shared" si="3"/>
        <v>1537</v>
      </c>
      <c r="O10" s="4">
        <f t="shared" ref="O10" si="4">SUM(O6:O9)</f>
        <v>34431</v>
      </c>
    </row>
    <row r="11" spans="1:15" ht="33" customHeight="1" x14ac:dyDescent="0.25">
      <c r="A11" s="32">
        <f t="shared" si="0"/>
        <v>1.6000000000000005</v>
      </c>
      <c r="B11" s="24" t="s">
        <v>246</v>
      </c>
      <c r="C11" s="27">
        <v>463000</v>
      </c>
      <c r="D11" s="22">
        <v>685250</v>
      </c>
      <c r="E11" s="22">
        <v>456000</v>
      </c>
      <c r="F11" s="22">
        <v>578250</v>
      </c>
      <c r="G11" s="22">
        <v>827750</v>
      </c>
      <c r="H11" s="27">
        <v>780500</v>
      </c>
      <c r="I11" s="46">
        <f t="shared" ref="I11" si="5">(I10*250)</f>
        <v>850000</v>
      </c>
      <c r="J11" s="22">
        <v>890250</v>
      </c>
      <c r="K11" s="46">
        <f t="shared" ref="K11:N11" si="6">(K10*250)</f>
        <v>720500</v>
      </c>
      <c r="L11" s="46">
        <f t="shared" si="6"/>
        <v>885000</v>
      </c>
      <c r="M11" s="46">
        <f t="shared" si="6"/>
        <v>776500</v>
      </c>
      <c r="N11" s="46">
        <f t="shared" si="6"/>
        <v>384250</v>
      </c>
      <c r="O11" s="20">
        <f t="shared" si="1"/>
        <v>8297250</v>
      </c>
    </row>
    <row r="12" spans="1:15" ht="33" customHeight="1" x14ac:dyDescent="0.25">
      <c r="A12" s="32">
        <f t="shared" si="0"/>
        <v>1.7000000000000006</v>
      </c>
      <c r="B12" s="24" t="s">
        <v>245</v>
      </c>
      <c r="C12" s="27">
        <v>0</v>
      </c>
      <c r="D12" s="22"/>
      <c r="E12" s="22" t="s">
        <v>272</v>
      </c>
      <c r="F12" s="22"/>
      <c r="G12" s="22"/>
      <c r="H12" s="40"/>
      <c r="I12" s="47"/>
      <c r="J12" s="22"/>
      <c r="K12" s="47"/>
      <c r="L12" s="47"/>
      <c r="M12" s="47"/>
      <c r="N12" s="47"/>
      <c r="O12" s="20">
        <f t="shared" si="1"/>
        <v>0</v>
      </c>
    </row>
    <row r="13" spans="1:15" ht="33" customHeight="1" x14ac:dyDescent="0.25">
      <c r="A13" s="35">
        <f t="shared" si="0"/>
        <v>1.8000000000000007</v>
      </c>
      <c r="B13" s="15" t="s">
        <v>170</v>
      </c>
      <c r="C13" s="20">
        <v>463000</v>
      </c>
      <c r="D13" s="20">
        <v>685250</v>
      </c>
      <c r="E13" s="20">
        <v>456000</v>
      </c>
      <c r="F13" s="20">
        <v>578250</v>
      </c>
      <c r="G13" s="20">
        <v>827750</v>
      </c>
      <c r="H13" s="20">
        <v>780500</v>
      </c>
      <c r="I13" s="48">
        <f t="shared" ref="I13" si="7">SUM(I11:I12)</f>
        <v>850000</v>
      </c>
      <c r="J13" s="20">
        <v>890250</v>
      </c>
      <c r="K13" s="48">
        <f t="shared" ref="K13:N13" si="8">SUM(K11:K12)</f>
        <v>720500</v>
      </c>
      <c r="L13" s="48">
        <f t="shared" si="8"/>
        <v>885000</v>
      </c>
      <c r="M13" s="48">
        <f t="shared" si="8"/>
        <v>776500</v>
      </c>
      <c r="N13" s="48">
        <f t="shared" si="8"/>
        <v>384250</v>
      </c>
      <c r="O13" s="20">
        <f t="shared" ref="O13" si="9">SUM(O11:O12)</f>
        <v>8297250</v>
      </c>
    </row>
    <row r="14" spans="1:15" ht="33" customHeight="1" x14ac:dyDescent="0.25">
      <c r="A14" s="33">
        <f>+A5+1</f>
        <v>2</v>
      </c>
      <c r="B14" s="5" t="s">
        <v>171</v>
      </c>
      <c r="C14" s="5"/>
      <c r="D14" s="7"/>
      <c r="E14" s="7"/>
      <c r="F14" s="7"/>
      <c r="G14" s="7"/>
      <c r="H14" s="38"/>
      <c r="I14" s="38"/>
      <c r="J14" s="7"/>
      <c r="K14" s="38"/>
      <c r="L14" s="38"/>
      <c r="M14" s="38"/>
      <c r="N14" s="38"/>
      <c r="O14" s="7"/>
    </row>
    <row r="15" spans="1:15" ht="41.25" customHeight="1" x14ac:dyDescent="0.25">
      <c r="A15" s="34">
        <f>+A14+0.1</f>
        <v>2.1</v>
      </c>
      <c r="B15" s="9" t="s">
        <v>247</v>
      </c>
      <c r="C15" s="3">
        <v>263</v>
      </c>
      <c r="D15" s="22">
        <v>192</v>
      </c>
      <c r="E15" s="22">
        <v>183</v>
      </c>
      <c r="F15" s="22">
        <v>136</v>
      </c>
      <c r="G15" s="22">
        <v>186</v>
      </c>
      <c r="H15" s="40">
        <v>113</v>
      </c>
      <c r="I15" s="40">
        <v>286</v>
      </c>
      <c r="J15" s="22">
        <v>276</v>
      </c>
      <c r="K15" s="40">
        <v>165</v>
      </c>
      <c r="L15" s="40">
        <v>611</v>
      </c>
      <c r="M15" s="40">
        <v>0</v>
      </c>
      <c r="N15" s="40">
        <v>0</v>
      </c>
      <c r="O15" s="4">
        <f>SUM(C15:N15)</f>
        <v>2411</v>
      </c>
    </row>
    <row r="16" spans="1:15" ht="38.25" customHeight="1" x14ac:dyDescent="0.25">
      <c r="A16" s="34">
        <f t="shared" ref="A16:A18" si="10">+A15+0.1</f>
        <v>2.2000000000000002</v>
      </c>
      <c r="B16" s="9" t="s">
        <v>172</v>
      </c>
      <c r="C16" s="3">
        <v>176</v>
      </c>
      <c r="D16" s="22">
        <v>156</v>
      </c>
      <c r="E16" s="22">
        <v>103</v>
      </c>
      <c r="F16" s="22">
        <v>94</v>
      </c>
      <c r="G16" s="22">
        <v>117</v>
      </c>
      <c r="H16" s="40">
        <v>98</v>
      </c>
      <c r="I16" s="40">
        <v>234</v>
      </c>
      <c r="J16" s="22">
        <v>218</v>
      </c>
      <c r="K16" s="40">
        <v>163</v>
      </c>
      <c r="L16" s="40">
        <v>654</v>
      </c>
      <c r="M16" s="40">
        <v>0</v>
      </c>
      <c r="N16" s="40">
        <v>0</v>
      </c>
      <c r="O16" s="4">
        <f t="shared" ref="O16:O18" si="11">SUM(C16:N16)</f>
        <v>2013</v>
      </c>
    </row>
    <row r="17" spans="1:15" ht="45.75" customHeight="1" x14ac:dyDescent="0.25">
      <c r="A17" s="34">
        <f t="shared" si="10"/>
        <v>2.3000000000000003</v>
      </c>
      <c r="B17" s="9" t="s">
        <v>173</v>
      </c>
      <c r="C17" s="3">
        <v>114</v>
      </c>
      <c r="D17" s="22">
        <v>4</v>
      </c>
      <c r="E17" s="22">
        <v>2</v>
      </c>
      <c r="F17" s="22">
        <v>3</v>
      </c>
      <c r="G17" s="22">
        <v>2</v>
      </c>
      <c r="H17" s="40">
        <v>1</v>
      </c>
      <c r="I17" s="40">
        <v>1</v>
      </c>
      <c r="J17" s="22">
        <v>4</v>
      </c>
      <c r="K17" s="40">
        <v>6</v>
      </c>
      <c r="L17" s="40">
        <v>4</v>
      </c>
      <c r="M17" s="40">
        <v>0</v>
      </c>
      <c r="N17" s="40">
        <v>0</v>
      </c>
      <c r="O17" s="4">
        <f t="shared" si="11"/>
        <v>141</v>
      </c>
    </row>
    <row r="18" spans="1:15" ht="27" customHeight="1" x14ac:dyDescent="0.25">
      <c r="A18" s="34">
        <f t="shared" si="10"/>
        <v>2.4000000000000004</v>
      </c>
      <c r="B18" s="9" t="s">
        <v>152</v>
      </c>
      <c r="C18" s="3">
        <v>0</v>
      </c>
      <c r="D18" s="22">
        <v>24</v>
      </c>
      <c r="E18" s="22">
        <v>0</v>
      </c>
      <c r="F18" s="22">
        <v>0</v>
      </c>
      <c r="G18" s="22">
        <v>13</v>
      </c>
      <c r="H18" s="40">
        <v>6</v>
      </c>
      <c r="I18" s="40">
        <v>6</v>
      </c>
      <c r="J18" s="22">
        <v>9</v>
      </c>
      <c r="K18" s="40">
        <v>9</v>
      </c>
      <c r="L18" s="40">
        <v>9</v>
      </c>
      <c r="M18" s="40">
        <v>0</v>
      </c>
      <c r="N18" s="40">
        <v>0</v>
      </c>
      <c r="O18" s="4">
        <f t="shared" si="11"/>
        <v>76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ignoredErrors>
    <ignoredError sqref="O1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view="pageBreakPreview" zoomScale="80" zoomScaleNormal="70" zoomScaleSheetLayoutView="8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37.85546875" style="1" customWidth="1"/>
    <col min="3" max="15" width="14.28515625" style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26.25" customHeight="1" x14ac:dyDescent="0.25">
      <c r="A5" s="33">
        <v>1</v>
      </c>
      <c r="B5" s="5" t="s">
        <v>174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3" customHeight="1" x14ac:dyDescent="0.25">
      <c r="A6" s="32">
        <f>+A5+0.1</f>
        <v>1.1000000000000001</v>
      </c>
      <c r="B6" s="24" t="s">
        <v>176</v>
      </c>
      <c r="C6" s="22">
        <v>625</v>
      </c>
      <c r="D6" s="22">
        <v>886</v>
      </c>
      <c r="E6" s="22">
        <v>583</v>
      </c>
      <c r="F6" s="22">
        <v>465</v>
      </c>
      <c r="G6" s="22">
        <v>694</v>
      </c>
      <c r="H6" s="22">
        <v>651</v>
      </c>
      <c r="I6" s="40">
        <v>508</v>
      </c>
      <c r="J6" s="22">
        <v>491</v>
      </c>
      <c r="K6" s="22">
        <v>609</v>
      </c>
      <c r="L6" s="22">
        <v>864</v>
      </c>
      <c r="M6" s="22">
        <v>626</v>
      </c>
      <c r="N6" s="22">
        <v>385</v>
      </c>
      <c r="O6" s="4">
        <f>SUM(C6:N6)</f>
        <v>7387</v>
      </c>
    </row>
    <row r="7" spans="1:15" ht="33" customHeight="1" x14ac:dyDescent="0.25">
      <c r="A7" s="32">
        <f t="shared" ref="A7:A11" si="0">+A6+0.1</f>
        <v>1.2000000000000002</v>
      </c>
      <c r="B7" s="24" t="s">
        <v>177</v>
      </c>
      <c r="C7" s="22">
        <v>80</v>
      </c>
      <c r="D7" s="22">
        <v>133</v>
      </c>
      <c r="E7" s="22">
        <v>62</v>
      </c>
      <c r="F7" s="22">
        <v>81</v>
      </c>
      <c r="G7" s="22">
        <v>86</v>
      </c>
      <c r="H7" s="22">
        <v>72</v>
      </c>
      <c r="I7" s="40">
        <v>161</v>
      </c>
      <c r="J7" s="22">
        <v>77</v>
      </c>
      <c r="K7" s="22">
        <v>100</v>
      </c>
      <c r="L7" s="22">
        <v>101</v>
      </c>
      <c r="M7" s="22">
        <v>54</v>
      </c>
      <c r="N7" s="22">
        <v>34</v>
      </c>
      <c r="O7" s="4">
        <f>SUM(C7:N7)</f>
        <v>1041</v>
      </c>
    </row>
    <row r="8" spans="1:15" ht="33" customHeight="1" x14ac:dyDescent="0.25">
      <c r="A8" s="32">
        <f t="shared" si="0"/>
        <v>1.3000000000000003</v>
      </c>
      <c r="B8" s="24" t="s">
        <v>178</v>
      </c>
      <c r="C8" s="22">
        <v>385</v>
      </c>
      <c r="D8" s="22">
        <v>196</v>
      </c>
      <c r="E8" s="22">
        <v>139</v>
      </c>
      <c r="F8" s="22">
        <v>782</v>
      </c>
      <c r="G8" s="22">
        <v>740</v>
      </c>
      <c r="H8" s="22">
        <v>660</v>
      </c>
      <c r="I8" s="40">
        <v>582</v>
      </c>
      <c r="J8" s="22">
        <v>127</v>
      </c>
      <c r="K8" s="22">
        <v>195</v>
      </c>
      <c r="L8" s="22">
        <v>229</v>
      </c>
      <c r="M8" s="22">
        <v>332</v>
      </c>
      <c r="N8" s="22">
        <v>213</v>
      </c>
      <c r="O8" s="4">
        <f t="shared" ref="O8:O11" si="1">SUM(C8:N8)</f>
        <v>4580</v>
      </c>
    </row>
    <row r="9" spans="1:15" ht="33" customHeight="1" x14ac:dyDescent="0.25">
      <c r="A9" s="32">
        <f t="shared" si="0"/>
        <v>1.4000000000000004</v>
      </c>
      <c r="B9" s="24" t="s">
        <v>179</v>
      </c>
      <c r="C9" s="22">
        <v>171</v>
      </c>
      <c r="D9" s="22">
        <v>198</v>
      </c>
      <c r="E9" s="22">
        <v>274</v>
      </c>
      <c r="F9" s="22">
        <v>572</v>
      </c>
      <c r="G9" s="22">
        <v>330</v>
      </c>
      <c r="H9" s="22">
        <v>432</v>
      </c>
      <c r="I9" s="40">
        <v>483</v>
      </c>
      <c r="J9" s="22">
        <v>324</v>
      </c>
      <c r="K9" s="22">
        <v>559</v>
      </c>
      <c r="L9" s="22">
        <v>688</v>
      </c>
      <c r="M9" s="22">
        <v>186</v>
      </c>
      <c r="N9" s="22">
        <v>83</v>
      </c>
      <c r="O9" s="4">
        <f t="shared" si="1"/>
        <v>4300</v>
      </c>
    </row>
    <row r="10" spans="1:15" ht="33" customHeight="1" x14ac:dyDescent="0.25">
      <c r="A10" s="32">
        <f t="shared" si="0"/>
        <v>1.5000000000000004</v>
      </c>
      <c r="B10" s="24" t="s">
        <v>180</v>
      </c>
      <c r="C10" s="22">
        <v>302</v>
      </c>
      <c r="D10" s="22">
        <v>288</v>
      </c>
      <c r="E10" s="22">
        <v>294</v>
      </c>
      <c r="F10" s="22">
        <v>228</v>
      </c>
      <c r="G10" s="22">
        <v>462</v>
      </c>
      <c r="H10" s="22">
        <v>567</v>
      </c>
      <c r="I10" s="40">
        <v>404</v>
      </c>
      <c r="J10" s="22">
        <v>279</v>
      </c>
      <c r="K10" s="22">
        <v>277</v>
      </c>
      <c r="L10" s="22">
        <v>397</v>
      </c>
      <c r="M10" s="22">
        <v>200</v>
      </c>
      <c r="N10" s="22">
        <v>238</v>
      </c>
      <c r="O10" s="4">
        <f t="shared" si="1"/>
        <v>3936</v>
      </c>
    </row>
    <row r="11" spans="1:15" ht="33" customHeight="1" x14ac:dyDescent="0.25">
      <c r="A11" s="32">
        <f t="shared" si="0"/>
        <v>1.6000000000000005</v>
      </c>
      <c r="B11" s="24" t="s">
        <v>181</v>
      </c>
      <c r="C11" s="22">
        <v>6462</v>
      </c>
      <c r="D11" s="22">
        <v>5563</v>
      </c>
      <c r="E11" s="22">
        <v>5692</v>
      </c>
      <c r="F11" s="22">
        <v>4465</v>
      </c>
      <c r="G11" s="22">
        <v>5865</v>
      </c>
      <c r="H11" s="22">
        <v>4940</v>
      </c>
      <c r="I11" s="40">
        <v>4264</v>
      </c>
      <c r="J11" s="22">
        <v>4657</v>
      </c>
      <c r="K11" s="22">
        <v>4953</v>
      </c>
      <c r="L11" s="22">
        <v>6100</v>
      </c>
      <c r="M11" s="22">
        <v>4859</v>
      </c>
      <c r="N11" s="22">
        <v>3261</v>
      </c>
      <c r="O11" s="4">
        <f t="shared" si="1"/>
        <v>61081</v>
      </c>
    </row>
    <row r="12" spans="1:15" ht="33" customHeight="1" x14ac:dyDescent="0.25">
      <c r="A12" s="33">
        <f>+A5+1</f>
        <v>2</v>
      </c>
      <c r="B12" s="5" t="s">
        <v>182</v>
      </c>
      <c r="C12" s="7"/>
      <c r="D12" s="7"/>
      <c r="E12" s="7"/>
      <c r="F12" s="7"/>
      <c r="G12" s="7"/>
      <c r="H12" s="7"/>
      <c r="I12" s="38"/>
      <c r="J12" s="7"/>
      <c r="K12" s="7"/>
      <c r="L12" s="7"/>
      <c r="M12" s="7"/>
      <c r="N12" s="7"/>
      <c r="O12" s="7"/>
    </row>
    <row r="13" spans="1:15" ht="35.25" customHeight="1" x14ac:dyDescent="0.25">
      <c r="A13" s="34">
        <f>+A12+0.1</f>
        <v>2.1</v>
      </c>
      <c r="B13" s="9" t="s">
        <v>183</v>
      </c>
      <c r="C13" s="22">
        <v>235</v>
      </c>
      <c r="D13" s="22">
        <v>295</v>
      </c>
      <c r="E13" s="22">
        <v>263</v>
      </c>
      <c r="F13" s="22">
        <v>190</v>
      </c>
      <c r="G13" s="22">
        <v>193</v>
      </c>
      <c r="H13" s="22">
        <v>65</v>
      </c>
      <c r="I13" s="40">
        <v>255</v>
      </c>
      <c r="J13" s="22">
        <v>261</v>
      </c>
      <c r="K13" s="22">
        <v>151</v>
      </c>
      <c r="L13" s="22">
        <v>13</v>
      </c>
      <c r="M13" s="22">
        <v>402</v>
      </c>
      <c r="N13" s="22">
        <v>157</v>
      </c>
      <c r="O13" s="4">
        <f>SUM(C13:N13)</f>
        <v>2480</v>
      </c>
    </row>
    <row r="14" spans="1:15" ht="35.25" customHeight="1" x14ac:dyDescent="0.25">
      <c r="A14" s="34">
        <f t="shared" ref="A14:A17" si="2">+A13+0.1</f>
        <v>2.2000000000000002</v>
      </c>
      <c r="B14" s="9" t="s">
        <v>184</v>
      </c>
      <c r="C14" s="22">
        <v>911</v>
      </c>
      <c r="D14" s="22">
        <v>492</v>
      </c>
      <c r="E14" s="40">
        <v>715</v>
      </c>
      <c r="F14" s="22">
        <v>1166</v>
      </c>
      <c r="G14" s="22">
        <v>1686</v>
      </c>
      <c r="H14" s="22">
        <v>1131</v>
      </c>
      <c r="I14" s="40">
        <v>1616</v>
      </c>
      <c r="J14" s="22">
        <v>1454</v>
      </c>
      <c r="K14" s="22">
        <v>1262</v>
      </c>
      <c r="L14" s="22">
        <v>1185</v>
      </c>
      <c r="M14" s="22">
        <v>1572</v>
      </c>
      <c r="N14" s="22">
        <v>461</v>
      </c>
      <c r="O14" s="4">
        <f>SUM(C14:N14)</f>
        <v>13651</v>
      </c>
    </row>
    <row r="15" spans="1:15" ht="35.25" customHeight="1" x14ac:dyDescent="0.25">
      <c r="A15" s="34">
        <f t="shared" si="2"/>
        <v>2.3000000000000003</v>
      </c>
      <c r="B15" s="9" t="s">
        <v>185</v>
      </c>
      <c r="C15" s="22">
        <v>274</v>
      </c>
      <c r="D15" s="22">
        <v>284</v>
      </c>
      <c r="E15" s="40">
        <v>238</v>
      </c>
      <c r="F15" s="22">
        <v>290</v>
      </c>
      <c r="G15" s="22">
        <v>257</v>
      </c>
      <c r="H15" s="22">
        <v>313</v>
      </c>
      <c r="I15" s="40">
        <v>150</v>
      </c>
      <c r="J15" s="22">
        <v>82</v>
      </c>
      <c r="K15" s="22">
        <v>122</v>
      </c>
      <c r="L15" s="22">
        <v>170</v>
      </c>
      <c r="M15" s="22">
        <v>134</v>
      </c>
      <c r="N15" s="22">
        <v>30</v>
      </c>
      <c r="O15" s="4">
        <f>SUM(C15:N15)</f>
        <v>2344</v>
      </c>
    </row>
    <row r="16" spans="1:15" ht="35.25" customHeight="1" x14ac:dyDescent="0.25">
      <c r="A16" s="34">
        <f t="shared" si="2"/>
        <v>2.4000000000000004</v>
      </c>
      <c r="B16" s="9" t="s">
        <v>186</v>
      </c>
      <c r="C16" s="22">
        <v>491</v>
      </c>
      <c r="D16" s="22">
        <v>418</v>
      </c>
      <c r="E16" s="40">
        <v>231</v>
      </c>
      <c r="F16" s="22">
        <v>211</v>
      </c>
      <c r="G16" s="22">
        <v>238</v>
      </c>
      <c r="H16" s="22">
        <v>197</v>
      </c>
      <c r="I16" s="40">
        <v>216</v>
      </c>
      <c r="J16" s="22">
        <v>319</v>
      </c>
      <c r="K16" s="22">
        <v>142</v>
      </c>
      <c r="L16" s="22">
        <v>176</v>
      </c>
      <c r="M16" s="22">
        <v>124</v>
      </c>
      <c r="N16" s="22">
        <v>65</v>
      </c>
      <c r="O16" s="4">
        <f>SUM(C16:N16)</f>
        <v>2828</v>
      </c>
    </row>
    <row r="17" spans="1:15" ht="35.25" customHeight="1" x14ac:dyDescent="0.25">
      <c r="A17" s="34">
        <f t="shared" si="2"/>
        <v>2.5000000000000004</v>
      </c>
      <c r="B17" s="9" t="s">
        <v>187</v>
      </c>
      <c r="C17" s="22">
        <v>10</v>
      </c>
      <c r="D17" s="22">
        <v>38</v>
      </c>
      <c r="E17" s="40">
        <v>56</v>
      </c>
      <c r="F17" s="22">
        <v>36</v>
      </c>
      <c r="G17" s="22">
        <v>58</v>
      </c>
      <c r="H17" s="22">
        <v>28</v>
      </c>
      <c r="I17" s="40">
        <v>25</v>
      </c>
      <c r="J17" s="22">
        <v>0</v>
      </c>
      <c r="K17" s="22">
        <v>31</v>
      </c>
      <c r="L17" s="22">
        <v>23</v>
      </c>
      <c r="M17" s="22">
        <v>23</v>
      </c>
      <c r="N17" s="22">
        <v>0</v>
      </c>
      <c r="O17" s="4">
        <f>SUM(C17:N17)</f>
        <v>328</v>
      </c>
    </row>
    <row r="19" spans="1:15" x14ac:dyDescent="0.25">
      <c r="A19" s="1" t="s">
        <v>175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view="pageBreakPreview" zoomScale="70" zoomScaleNormal="70" zoomScaleSheetLayoutView="70" workbookViewId="0">
      <selection activeCell="A5" sqref="A5"/>
    </sheetView>
  </sheetViews>
  <sheetFormatPr baseColWidth="10" defaultRowHeight="15.75" x14ac:dyDescent="0.25"/>
  <cols>
    <col min="1" max="1" width="8.42578125" style="1" customWidth="1"/>
    <col min="2" max="2" width="44.140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8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1.7109375" style="1" bestFit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44.25" customHeight="1" x14ac:dyDescent="0.25">
      <c r="A5" s="32">
        <v>1</v>
      </c>
      <c r="B5" s="24" t="s">
        <v>188</v>
      </c>
      <c r="C5" s="22">
        <v>6</v>
      </c>
      <c r="D5" s="22">
        <v>5</v>
      </c>
      <c r="E5" s="40">
        <v>10</v>
      </c>
      <c r="F5" s="22">
        <v>8</v>
      </c>
      <c r="G5" s="22">
        <v>13</v>
      </c>
      <c r="H5" s="22">
        <v>5</v>
      </c>
      <c r="I5" s="40">
        <v>14</v>
      </c>
      <c r="J5" s="22">
        <v>8</v>
      </c>
      <c r="K5" s="40">
        <v>13</v>
      </c>
      <c r="L5" s="40">
        <v>26</v>
      </c>
      <c r="M5" s="40">
        <v>0</v>
      </c>
      <c r="N5" s="40">
        <v>0</v>
      </c>
      <c r="O5" s="4">
        <f>SUM(C5:N5)</f>
        <v>108</v>
      </c>
    </row>
    <row r="6" spans="1:15" ht="46.5" customHeight="1" x14ac:dyDescent="0.25">
      <c r="A6" s="34">
        <f>+A5+1</f>
        <v>2</v>
      </c>
      <c r="B6" s="24" t="s">
        <v>189</v>
      </c>
      <c r="C6" s="22">
        <v>0</v>
      </c>
      <c r="D6" s="22">
        <v>0</v>
      </c>
      <c r="E6" s="40">
        <v>0</v>
      </c>
      <c r="F6" s="22">
        <v>0</v>
      </c>
      <c r="G6" s="22">
        <v>0</v>
      </c>
      <c r="H6" s="22">
        <v>0</v>
      </c>
      <c r="I6" s="40">
        <v>0</v>
      </c>
      <c r="J6" s="22">
        <v>0</v>
      </c>
      <c r="K6" s="40">
        <v>0</v>
      </c>
      <c r="L6" s="40">
        <v>0</v>
      </c>
      <c r="M6" s="40">
        <v>0</v>
      </c>
      <c r="N6" s="40">
        <v>0</v>
      </c>
      <c r="O6" s="4">
        <f>SUM(C6:N6)</f>
        <v>0</v>
      </c>
    </row>
    <row r="7" spans="1:15" ht="57.75" customHeight="1" x14ac:dyDescent="0.25">
      <c r="A7" s="34">
        <f>+A6+1</f>
        <v>3</v>
      </c>
      <c r="B7" s="24" t="s">
        <v>190</v>
      </c>
      <c r="C7" s="22">
        <v>0</v>
      </c>
      <c r="D7" s="22">
        <v>0</v>
      </c>
      <c r="E7" s="40">
        <v>0</v>
      </c>
      <c r="F7" s="22">
        <v>0</v>
      </c>
      <c r="G7" s="22">
        <v>0</v>
      </c>
      <c r="H7" s="22">
        <v>0</v>
      </c>
      <c r="I7" s="40">
        <v>0</v>
      </c>
      <c r="J7" s="22">
        <v>0</v>
      </c>
      <c r="K7" s="40">
        <v>0</v>
      </c>
      <c r="L7" s="40">
        <v>0</v>
      </c>
      <c r="M7" s="40">
        <v>0</v>
      </c>
      <c r="N7" s="40">
        <v>0</v>
      </c>
      <c r="O7" s="4">
        <f>SUM(C7:N7)</f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view="pageBreakPreview" zoomScale="70" zoomScaleNormal="70" zoomScaleSheetLayoutView="7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3" width="13.5703125" style="1" bestFit="1" customWidth="1"/>
    <col min="4" max="4" width="14.42578125" style="1" bestFit="1" customWidth="1"/>
    <col min="5" max="5" width="14.7109375" style="1" customWidth="1"/>
    <col min="6" max="6" width="14.140625" style="1" customWidth="1"/>
    <col min="7" max="7" width="15.85546875" style="1" customWidth="1"/>
    <col min="8" max="8" width="11.5703125" style="1" bestFit="1" customWidth="1"/>
    <col min="9" max="9" width="11.7109375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7109375" style="1" bestFit="1" customWidth="1"/>
    <col min="16" max="16384" width="11.42578125" style="1"/>
  </cols>
  <sheetData>
    <row r="1" spans="1:15" ht="32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2.25" customHeight="1" x14ac:dyDescent="0.2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39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40.5" customHeight="1" x14ac:dyDescent="0.25">
      <c r="A4" s="5" t="s">
        <v>0</v>
      </c>
      <c r="B4" s="6" t="s">
        <v>244</v>
      </c>
      <c r="C4" s="31" t="s">
        <v>259</v>
      </c>
      <c r="D4" s="31" t="s">
        <v>260</v>
      </c>
      <c r="E4" s="31" t="s">
        <v>261</v>
      </c>
      <c r="F4" s="31" t="s">
        <v>262</v>
      </c>
      <c r="G4" s="31" t="s">
        <v>263</v>
      </c>
      <c r="H4" s="31" t="s">
        <v>264</v>
      </c>
      <c r="I4" s="31" t="s">
        <v>265</v>
      </c>
      <c r="J4" s="31" t="s">
        <v>266</v>
      </c>
      <c r="K4" s="31" t="s">
        <v>267</v>
      </c>
      <c r="L4" s="31" t="s">
        <v>268</v>
      </c>
      <c r="M4" s="31" t="s">
        <v>269</v>
      </c>
      <c r="N4" s="31" t="s">
        <v>270</v>
      </c>
      <c r="O4" s="38" t="s">
        <v>258</v>
      </c>
    </row>
    <row r="5" spans="1:15" ht="33" customHeight="1" x14ac:dyDescent="0.25">
      <c r="A5" s="33">
        <v>1</v>
      </c>
      <c r="B5" s="5" t="s">
        <v>191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3" customHeight="1" x14ac:dyDescent="0.25">
      <c r="A6" s="32">
        <f>+A5+0.1</f>
        <v>1.1000000000000001</v>
      </c>
      <c r="B6" s="24" t="s">
        <v>193</v>
      </c>
      <c r="C6" s="22">
        <v>22</v>
      </c>
      <c r="D6" s="22">
        <v>26</v>
      </c>
      <c r="E6" s="22">
        <v>32</v>
      </c>
      <c r="F6" s="22">
        <v>30</v>
      </c>
      <c r="G6" s="22">
        <v>20</v>
      </c>
      <c r="H6" s="40">
        <f>19</f>
        <v>19</v>
      </c>
      <c r="I6" s="40">
        <f>9+1+1</f>
        <v>11</v>
      </c>
      <c r="J6" s="40">
        <f>21+1</f>
        <v>22</v>
      </c>
      <c r="K6" s="40">
        <v>27</v>
      </c>
      <c r="L6" s="40">
        <f>1+16</f>
        <v>17</v>
      </c>
      <c r="M6" s="40">
        <f>1+1+29</f>
        <v>31</v>
      </c>
      <c r="N6" s="40">
        <f>1+15</f>
        <v>16</v>
      </c>
      <c r="O6" s="4">
        <f t="shared" ref="O6:O12" si="0">SUM(C6:N6)</f>
        <v>273</v>
      </c>
    </row>
    <row r="7" spans="1:15" ht="33" customHeight="1" x14ac:dyDescent="0.25">
      <c r="A7" s="32">
        <f t="shared" ref="A7:A12" si="1">+A6+0.1</f>
        <v>1.2000000000000002</v>
      </c>
      <c r="B7" s="24" t="s">
        <v>194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">
        <f t="shared" si="0"/>
        <v>0</v>
      </c>
    </row>
    <row r="8" spans="1:15" ht="33" customHeight="1" x14ac:dyDescent="0.25">
      <c r="A8" s="32">
        <f t="shared" si="1"/>
        <v>1.3000000000000003</v>
      </c>
      <c r="B8" s="24" t="s">
        <v>195</v>
      </c>
      <c r="C8" s="22">
        <v>1</v>
      </c>
      <c r="D8" s="22">
        <v>2</v>
      </c>
      <c r="E8" s="22">
        <v>7</v>
      </c>
      <c r="F8" s="22">
        <v>11</v>
      </c>
      <c r="G8" s="22">
        <v>19</v>
      </c>
      <c r="H8" s="40">
        <f>1</f>
        <v>1</v>
      </c>
      <c r="I8" s="40">
        <f>4</f>
        <v>4</v>
      </c>
      <c r="J8" s="40">
        <f>2</f>
        <v>2</v>
      </c>
      <c r="K8" s="40">
        <v>1</v>
      </c>
      <c r="L8" s="40">
        <f>3</f>
        <v>3</v>
      </c>
      <c r="M8" s="40">
        <f>3</f>
        <v>3</v>
      </c>
      <c r="N8" s="40">
        <f>3</f>
        <v>3</v>
      </c>
      <c r="O8" s="4">
        <f t="shared" si="0"/>
        <v>57</v>
      </c>
    </row>
    <row r="9" spans="1:15" ht="33" customHeight="1" x14ac:dyDescent="0.25">
      <c r="A9" s="32">
        <f t="shared" si="1"/>
        <v>1.4000000000000004</v>
      </c>
      <c r="B9" s="24" t="s">
        <v>196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40">
        <v>0</v>
      </c>
      <c r="I9" s="40">
        <f>1</f>
        <v>1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">
        <f t="shared" si="0"/>
        <v>1</v>
      </c>
    </row>
    <row r="10" spans="1:15" ht="33" customHeight="1" x14ac:dyDescent="0.25">
      <c r="A10" s="32">
        <f t="shared" si="1"/>
        <v>1.5000000000000004</v>
      </c>
      <c r="B10" s="24" t="s">
        <v>197</v>
      </c>
      <c r="C10" s="22">
        <v>0</v>
      </c>
      <c r="D10" s="22">
        <v>1</v>
      </c>
      <c r="E10" s="22">
        <v>0</v>
      </c>
      <c r="F10" s="22">
        <v>0</v>
      </c>
      <c r="G10" s="22">
        <v>1</v>
      </c>
      <c r="H10" s="40">
        <f>1</f>
        <v>1</v>
      </c>
      <c r="I10" s="40">
        <f>1</f>
        <v>1</v>
      </c>
      <c r="J10" s="40">
        <f>2</f>
        <v>2</v>
      </c>
      <c r="K10" s="40">
        <v>0</v>
      </c>
      <c r="L10" s="40">
        <v>0</v>
      </c>
      <c r="M10" s="40">
        <v>0</v>
      </c>
      <c r="N10" s="40">
        <v>0</v>
      </c>
      <c r="O10" s="4">
        <f t="shared" si="0"/>
        <v>6</v>
      </c>
    </row>
    <row r="11" spans="1:15" ht="33" customHeight="1" x14ac:dyDescent="0.25">
      <c r="A11" s="32">
        <f t="shared" si="1"/>
        <v>1.6000000000000005</v>
      </c>
      <c r="B11" s="24" t="s">
        <v>198</v>
      </c>
      <c r="C11" s="22">
        <v>163</v>
      </c>
      <c r="D11" s="22">
        <v>144</v>
      </c>
      <c r="E11" s="22">
        <v>140</v>
      </c>
      <c r="F11" s="22">
        <v>14</v>
      </c>
      <c r="G11" s="22">
        <v>164</v>
      </c>
      <c r="H11" s="40">
        <f>4+182+5+1</f>
        <v>192</v>
      </c>
      <c r="I11" s="40">
        <f>2+3+83</f>
        <v>88</v>
      </c>
      <c r="J11" s="40">
        <f>2+2+3+208</f>
        <v>215</v>
      </c>
      <c r="K11" s="40">
        <v>143</v>
      </c>
      <c r="L11" s="40">
        <f>6+10+2</f>
        <v>18</v>
      </c>
      <c r="M11" s="40">
        <f>10+192+4+7</f>
        <v>213</v>
      </c>
      <c r="N11" s="40">
        <f>13+151+4</f>
        <v>168</v>
      </c>
      <c r="O11" s="4">
        <f t="shared" si="0"/>
        <v>1662</v>
      </c>
    </row>
    <row r="12" spans="1:15" ht="33" customHeight="1" x14ac:dyDescent="0.25">
      <c r="A12" s="32">
        <f t="shared" si="1"/>
        <v>1.7000000000000006</v>
      </c>
      <c r="B12" s="24" t="s">
        <v>192</v>
      </c>
      <c r="C12" s="22">
        <v>5</v>
      </c>
      <c r="D12" s="22">
        <v>17</v>
      </c>
      <c r="E12" s="22">
        <v>7</v>
      </c>
      <c r="F12" s="22">
        <v>2</v>
      </c>
      <c r="G12" s="22">
        <v>11</v>
      </c>
      <c r="H12" s="40">
        <f>1</f>
        <v>1</v>
      </c>
      <c r="I12" s="40">
        <f>4</f>
        <v>4</v>
      </c>
      <c r="J12" s="40">
        <f>6</f>
        <v>6</v>
      </c>
      <c r="K12" s="36">
        <v>5</v>
      </c>
      <c r="L12" s="40">
        <v>5</v>
      </c>
      <c r="M12" s="40">
        <v>2</v>
      </c>
      <c r="N12" s="36">
        <v>3</v>
      </c>
      <c r="O12" s="4">
        <f t="shared" si="0"/>
        <v>68</v>
      </c>
    </row>
    <row r="13" spans="1:15" ht="33" customHeight="1" x14ac:dyDescent="0.25">
      <c r="A13" s="33">
        <f>+A5+1</f>
        <v>2</v>
      </c>
      <c r="B13" s="5" t="s">
        <v>199</v>
      </c>
      <c r="C13" s="5"/>
      <c r="D13" s="7"/>
      <c r="E13" s="7"/>
      <c r="F13" s="7"/>
      <c r="G13" s="7"/>
      <c r="H13" s="38"/>
      <c r="I13" s="38"/>
      <c r="J13" s="38"/>
      <c r="K13" s="38"/>
      <c r="L13" s="38"/>
      <c r="M13" s="38"/>
      <c r="N13" s="38"/>
      <c r="O13" s="7"/>
    </row>
    <row r="14" spans="1:15" ht="33" customHeight="1" x14ac:dyDescent="0.25">
      <c r="A14" s="32">
        <f>+A13+0.1</f>
        <v>2.1</v>
      </c>
      <c r="B14" s="24" t="s">
        <v>193</v>
      </c>
      <c r="C14" s="22">
        <v>49</v>
      </c>
      <c r="D14" s="22">
        <v>8</v>
      </c>
      <c r="E14" s="22">
        <v>8</v>
      </c>
      <c r="F14" s="22">
        <v>10</v>
      </c>
      <c r="G14" s="22">
        <v>47</v>
      </c>
      <c r="H14" s="40">
        <f>50+9</f>
        <v>59</v>
      </c>
      <c r="I14" s="40">
        <f>13+2</f>
        <v>15</v>
      </c>
      <c r="J14" s="40">
        <f>6+4</f>
        <v>10</v>
      </c>
      <c r="K14" s="40">
        <v>11</v>
      </c>
      <c r="L14" s="40">
        <f>4+2</f>
        <v>6</v>
      </c>
      <c r="M14" s="40">
        <f>2+11</f>
        <v>13</v>
      </c>
      <c r="N14" s="40">
        <f>4</f>
        <v>4</v>
      </c>
      <c r="O14" s="4">
        <f t="shared" ref="O14:O20" si="2">SUM(C14:N14)</f>
        <v>240</v>
      </c>
    </row>
    <row r="15" spans="1:15" ht="33" customHeight="1" x14ac:dyDescent="0.25">
      <c r="A15" s="32">
        <f t="shared" ref="A15:A20" si="3">+A14+0.1</f>
        <v>2.2000000000000002</v>
      </c>
      <c r="B15" s="24" t="s">
        <v>194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">
        <f t="shared" si="2"/>
        <v>0</v>
      </c>
    </row>
    <row r="16" spans="1:15" ht="33" customHeight="1" x14ac:dyDescent="0.25">
      <c r="A16" s="32">
        <f t="shared" si="3"/>
        <v>2.3000000000000003</v>
      </c>
      <c r="B16" s="24" t="s">
        <v>195</v>
      </c>
      <c r="C16" s="22">
        <v>0</v>
      </c>
      <c r="D16" s="22">
        <v>0</v>
      </c>
      <c r="E16" s="22">
        <v>6</v>
      </c>
      <c r="F16" s="22">
        <v>1</v>
      </c>
      <c r="G16" s="22">
        <v>0</v>
      </c>
      <c r="H16" s="40">
        <v>0</v>
      </c>
      <c r="I16" s="40">
        <v>0</v>
      </c>
      <c r="J16" s="40">
        <f>1</f>
        <v>1</v>
      </c>
      <c r="K16" s="40">
        <v>0</v>
      </c>
      <c r="L16" s="40">
        <v>0</v>
      </c>
      <c r="M16" s="40">
        <v>0</v>
      </c>
      <c r="N16" s="40">
        <v>0</v>
      </c>
      <c r="O16" s="4">
        <f t="shared" si="2"/>
        <v>8</v>
      </c>
    </row>
    <row r="17" spans="1:15" ht="33" customHeight="1" x14ac:dyDescent="0.25">
      <c r="A17" s="32">
        <f t="shared" si="3"/>
        <v>2.4000000000000004</v>
      </c>
      <c r="B17" s="24" t="s">
        <v>196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40">
        <v>0</v>
      </c>
      <c r="I17" s="40">
        <v>0</v>
      </c>
      <c r="J17" s="40">
        <f>1</f>
        <v>1</v>
      </c>
      <c r="K17" s="40">
        <v>0</v>
      </c>
      <c r="L17" s="40">
        <v>0</v>
      </c>
      <c r="M17" s="40">
        <v>0</v>
      </c>
      <c r="N17" s="40">
        <v>0</v>
      </c>
      <c r="O17" s="4">
        <f t="shared" si="2"/>
        <v>1</v>
      </c>
    </row>
    <row r="18" spans="1:15" ht="33" customHeight="1" x14ac:dyDescent="0.25">
      <c r="A18" s="32">
        <f t="shared" si="3"/>
        <v>2.5000000000000004</v>
      </c>
      <c r="B18" s="24" t="s">
        <v>197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">
        <f t="shared" si="2"/>
        <v>0</v>
      </c>
    </row>
    <row r="19" spans="1:15" ht="33" customHeight="1" x14ac:dyDescent="0.25">
      <c r="A19" s="32">
        <f t="shared" si="3"/>
        <v>2.6000000000000005</v>
      </c>
      <c r="B19" s="24" t="s">
        <v>198</v>
      </c>
      <c r="C19" s="22">
        <v>16</v>
      </c>
      <c r="D19" s="22">
        <v>20</v>
      </c>
      <c r="E19" s="22">
        <v>14</v>
      </c>
      <c r="F19" s="22">
        <v>3</v>
      </c>
      <c r="G19" s="22">
        <v>11</v>
      </c>
      <c r="H19" s="40">
        <f>2+7+10+1</f>
        <v>20</v>
      </c>
      <c r="I19" s="40">
        <f>2+2+2</f>
        <v>6</v>
      </c>
      <c r="J19" s="40">
        <f>5+5+6</f>
        <v>16</v>
      </c>
      <c r="K19" s="40">
        <v>7</v>
      </c>
      <c r="L19" s="40">
        <f>2</f>
        <v>2</v>
      </c>
      <c r="M19" s="40">
        <f>1+8+3</f>
        <v>12</v>
      </c>
      <c r="N19" s="40">
        <f>2+4</f>
        <v>6</v>
      </c>
      <c r="O19" s="4">
        <f t="shared" si="2"/>
        <v>133</v>
      </c>
    </row>
    <row r="20" spans="1:15" ht="33" customHeight="1" x14ac:dyDescent="0.25">
      <c r="A20" s="32">
        <f t="shared" si="3"/>
        <v>2.7000000000000006</v>
      </c>
      <c r="B20" s="24" t="s">
        <v>192</v>
      </c>
      <c r="C20" s="22">
        <v>4</v>
      </c>
      <c r="D20" s="22">
        <v>0</v>
      </c>
      <c r="E20" s="22">
        <v>1</v>
      </c>
      <c r="F20" s="22">
        <v>1</v>
      </c>
      <c r="G20" s="22">
        <v>3</v>
      </c>
      <c r="H20" s="40">
        <f>5</f>
        <v>5</v>
      </c>
      <c r="I20" s="40">
        <v>2</v>
      </c>
      <c r="J20" s="40">
        <f>2</f>
        <v>2</v>
      </c>
      <c r="K20" s="36">
        <v>1</v>
      </c>
      <c r="L20" s="40">
        <v>4</v>
      </c>
      <c r="M20" s="40">
        <v>7</v>
      </c>
      <c r="N20" s="36">
        <v>0</v>
      </c>
      <c r="O20" s="4">
        <f t="shared" si="2"/>
        <v>30</v>
      </c>
    </row>
    <row r="21" spans="1:15" ht="33" customHeight="1" x14ac:dyDescent="0.25">
      <c r="A21" s="33">
        <f>+A13+1</f>
        <v>3</v>
      </c>
      <c r="B21" s="26" t="s">
        <v>200</v>
      </c>
      <c r="C21" s="5"/>
      <c r="D21" s="7"/>
      <c r="E21" s="7"/>
      <c r="F21" s="7"/>
      <c r="G21" s="7"/>
      <c r="H21" s="38"/>
      <c r="I21" s="38"/>
      <c r="J21" s="38"/>
      <c r="K21" s="38"/>
      <c r="L21" s="38"/>
      <c r="M21" s="38"/>
      <c r="N21" s="38"/>
      <c r="O21" s="7"/>
    </row>
    <row r="22" spans="1:15" ht="33" customHeight="1" x14ac:dyDescent="0.25">
      <c r="A22" s="32">
        <f>+A21+0.1</f>
        <v>3.1</v>
      </c>
      <c r="B22" s="24" t="s">
        <v>193</v>
      </c>
      <c r="C22" s="22">
        <v>37</v>
      </c>
      <c r="D22" s="22">
        <v>6</v>
      </c>
      <c r="E22" s="22">
        <v>7</v>
      </c>
      <c r="F22" s="22">
        <v>9</v>
      </c>
      <c r="G22" s="22">
        <v>41</v>
      </c>
      <c r="H22" s="40">
        <f>36+7</f>
        <v>43</v>
      </c>
      <c r="I22" s="40">
        <f>11+2</f>
        <v>13</v>
      </c>
      <c r="J22" s="40">
        <f>6+3</f>
        <v>9</v>
      </c>
      <c r="K22" s="40">
        <v>10</v>
      </c>
      <c r="L22" s="40">
        <f>4+1</f>
        <v>5</v>
      </c>
      <c r="M22" s="40">
        <f>2+9</f>
        <v>11</v>
      </c>
      <c r="N22" s="40">
        <f>1</f>
        <v>1</v>
      </c>
      <c r="O22" s="4">
        <f t="shared" ref="O22:O28" si="4">SUM(C22:N22)</f>
        <v>192</v>
      </c>
    </row>
    <row r="23" spans="1:15" ht="33" customHeight="1" x14ac:dyDescent="0.25">
      <c r="A23" s="32">
        <f t="shared" ref="A23:A28" si="5">+A22+0.1</f>
        <v>3.2</v>
      </c>
      <c r="B23" s="24" t="s">
        <v>194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">
        <f t="shared" si="4"/>
        <v>0</v>
      </c>
    </row>
    <row r="24" spans="1:15" ht="33" customHeight="1" x14ac:dyDescent="0.25">
      <c r="A24" s="32">
        <f t="shared" si="5"/>
        <v>3.3000000000000003</v>
      </c>
      <c r="B24" s="24" t="s">
        <v>195</v>
      </c>
      <c r="C24" s="22">
        <v>0</v>
      </c>
      <c r="D24" s="22">
        <v>0</v>
      </c>
      <c r="E24" s="22">
        <v>0</v>
      </c>
      <c r="F24" s="22">
        <v>1</v>
      </c>
      <c r="G24" s="22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f>1</f>
        <v>1</v>
      </c>
      <c r="O24" s="4">
        <f t="shared" si="4"/>
        <v>2</v>
      </c>
    </row>
    <row r="25" spans="1:15" ht="33" customHeight="1" x14ac:dyDescent="0.25">
      <c r="A25" s="32">
        <f t="shared" si="5"/>
        <v>3.4000000000000004</v>
      </c>
      <c r="B25" s="24" t="s">
        <v>196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">
        <f t="shared" si="4"/>
        <v>0</v>
      </c>
    </row>
    <row r="26" spans="1:15" ht="33" customHeight="1" x14ac:dyDescent="0.25">
      <c r="A26" s="32">
        <f t="shared" si="5"/>
        <v>3.5000000000000004</v>
      </c>
      <c r="B26" s="24" t="s">
        <v>197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">
        <f t="shared" si="4"/>
        <v>0</v>
      </c>
    </row>
    <row r="27" spans="1:15" ht="33" customHeight="1" x14ac:dyDescent="0.25">
      <c r="A27" s="32">
        <f t="shared" si="5"/>
        <v>3.6000000000000005</v>
      </c>
      <c r="B27" s="24" t="s">
        <v>198</v>
      </c>
      <c r="C27" s="22">
        <v>6</v>
      </c>
      <c r="D27" s="22">
        <v>5</v>
      </c>
      <c r="E27" s="22">
        <v>8</v>
      </c>
      <c r="F27" s="22">
        <v>2</v>
      </c>
      <c r="G27" s="22">
        <v>3</v>
      </c>
      <c r="H27" s="40">
        <f>2+4+1</f>
        <v>7</v>
      </c>
      <c r="I27" s="40">
        <f>2+2+1</f>
        <v>5</v>
      </c>
      <c r="J27" s="40">
        <f>5+4+2</f>
        <v>11</v>
      </c>
      <c r="K27" s="40">
        <v>3</v>
      </c>
      <c r="L27" s="40">
        <f>1</f>
        <v>1</v>
      </c>
      <c r="M27" s="40">
        <f>3+1</f>
        <v>4</v>
      </c>
      <c r="N27" s="40">
        <f>1+2</f>
        <v>3</v>
      </c>
      <c r="O27" s="4">
        <f t="shared" si="4"/>
        <v>58</v>
      </c>
    </row>
    <row r="28" spans="1:15" ht="33" customHeight="1" x14ac:dyDescent="0.25">
      <c r="A28" s="32">
        <f t="shared" si="5"/>
        <v>3.7000000000000006</v>
      </c>
      <c r="B28" s="24" t="s">
        <v>192</v>
      </c>
      <c r="C28" s="22">
        <v>4</v>
      </c>
      <c r="D28" s="22">
        <v>0</v>
      </c>
      <c r="E28" s="22">
        <v>0</v>
      </c>
      <c r="F28" s="22">
        <v>1</v>
      </c>
      <c r="G28" s="22">
        <v>3</v>
      </c>
      <c r="H28" s="40">
        <f>5</f>
        <v>5</v>
      </c>
      <c r="I28" s="40">
        <v>2</v>
      </c>
      <c r="J28" s="40">
        <f>2</f>
        <v>2</v>
      </c>
      <c r="K28" s="36">
        <v>1</v>
      </c>
      <c r="L28" s="40">
        <v>4</v>
      </c>
      <c r="M28" s="40">
        <v>1</v>
      </c>
      <c r="N28" s="36">
        <v>0</v>
      </c>
      <c r="O28" s="4">
        <f t="shared" si="4"/>
        <v>23</v>
      </c>
    </row>
    <row r="29" spans="1:15" ht="33" customHeight="1" x14ac:dyDescent="0.25">
      <c r="A29" s="33">
        <f>+A21+1</f>
        <v>4</v>
      </c>
      <c r="B29" s="26" t="s">
        <v>201</v>
      </c>
      <c r="C29" s="5"/>
      <c r="D29" s="7"/>
      <c r="E29" s="7"/>
      <c r="F29" s="7"/>
      <c r="G29" s="7"/>
      <c r="H29" s="38"/>
      <c r="I29" s="38"/>
      <c r="J29" s="38"/>
      <c r="K29" s="38"/>
      <c r="L29" s="38"/>
      <c r="M29" s="38"/>
      <c r="N29" s="38"/>
      <c r="O29" s="7"/>
    </row>
    <row r="30" spans="1:15" ht="33" customHeight="1" x14ac:dyDescent="0.25">
      <c r="A30" s="32">
        <f>+A29+0.1</f>
        <v>4.0999999999999996</v>
      </c>
      <c r="B30" s="24" t="s">
        <v>193</v>
      </c>
      <c r="C30" s="22">
        <v>12</v>
      </c>
      <c r="D30" s="22">
        <v>2</v>
      </c>
      <c r="E30" s="22">
        <v>1</v>
      </c>
      <c r="F30" s="22">
        <v>1</v>
      </c>
      <c r="G30" s="22">
        <v>6</v>
      </c>
      <c r="H30" s="40">
        <f>14+2</f>
        <v>16</v>
      </c>
      <c r="I30" s="40">
        <f>2</f>
        <v>2</v>
      </c>
      <c r="J30" s="40">
        <f>1</f>
        <v>1</v>
      </c>
      <c r="K30" s="40">
        <v>1</v>
      </c>
      <c r="L30" s="40">
        <f>1</f>
        <v>1</v>
      </c>
      <c r="M30" s="40">
        <f>2</f>
        <v>2</v>
      </c>
      <c r="N30" s="40">
        <f>3</f>
        <v>3</v>
      </c>
      <c r="O30" s="4">
        <f t="shared" ref="O30:O36" si="6">SUM(C30:N30)</f>
        <v>48</v>
      </c>
    </row>
    <row r="31" spans="1:15" ht="33" customHeight="1" x14ac:dyDescent="0.25">
      <c r="A31" s="32">
        <f t="shared" ref="A31:A36" si="7">+A30+0.1</f>
        <v>4.1999999999999993</v>
      </c>
      <c r="B31" s="24" t="s">
        <v>194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">
        <f t="shared" si="6"/>
        <v>0</v>
      </c>
    </row>
    <row r="32" spans="1:15" ht="33" customHeight="1" x14ac:dyDescent="0.25">
      <c r="A32" s="32">
        <f t="shared" si="7"/>
        <v>4.2999999999999989</v>
      </c>
      <c r="B32" s="24" t="s">
        <v>195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40">
        <v>0</v>
      </c>
      <c r="I32" s="40">
        <v>0</v>
      </c>
      <c r="J32" s="40">
        <f>1</f>
        <v>1</v>
      </c>
      <c r="K32" s="40">
        <v>0</v>
      </c>
      <c r="L32" s="40">
        <v>0</v>
      </c>
      <c r="M32" s="40">
        <v>0</v>
      </c>
      <c r="N32" s="40">
        <v>0</v>
      </c>
      <c r="O32" s="4">
        <f t="shared" si="6"/>
        <v>1</v>
      </c>
    </row>
    <row r="33" spans="1:15" ht="33" customHeight="1" x14ac:dyDescent="0.25">
      <c r="A33" s="32">
        <f t="shared" si="7"/>
        <v>4.3999999999999986</v>
      </c>
      <c r="B33" s="24" t="s">
        <v>196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40">
        <v>0</v>
      </c>
      <c r="I33" s="40">
        <v>0</v>
      </c>
      <c r="J33" s="40">
        <f>1</f>
        <v>1</v>
      </c>
      <c r="K33" s="40">
        <v>0</v>
      </c>
      <c r="L33" s="40">
        <v>0</v>
      </c>
      <c r="M33" s="40">
        <v>0</v>
      </c>
      <c r="N33" s="40">
        <v>0</v>
      </c>
      <c r="O33" s="4">
        <f t="shared" si="6"/>
        <v>1</v>
      </c>
    </row>
    <row r="34" spans="1:15" ht="33" customHeight="1" x14ac:dyDescent="0.25">
      <c r="A34" s="32">
        <f t="shared" si="7"/>
        <v>4.4999999999999982</v>
      </c>
      <c r="B34" s="24" t="s">
        <v>197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">
        <f t="shared" si="6"/>
        <v>0</v>
      </c>
    </row>
    <row r="35" spans="1:15" ht="33" customHeight="1" x14ac:dyDescent="0.25">
      <c r="A35" s="32">
        <f t="shared" si="7"/>
        <v>4.5999999999999979</v>
      </c>
      <c r="B35" s="24" t="s">
        <v>198</v>
      </c>
      <c r="C35" s="22">
        <v>10</v>
      </c>
      <c r="D35" s="22">
        <v>15</v>
      </c>
      <c r="E35" s="22">
        <v>6</v>
      </c>
      <c r="F35" s="22">
        <v>1</v>
      </c>
      <c r="G35" s="22">
        <v>8</v>
      </c>
      <c r="H35" s="40">
        <f>7+6</f>
        <v>13</v>
      </c>
      <c r="I35" s="40">
        <f>2</f>
        <v>2</v>
      </c>
      <c r="J35" s="40">
        <f>1+4</f>
        <v>5</v>
      </c>
      <c r="K35" s="40">
        <v>4</v>
      </c>
      <c r="L35" s="40">
        <f>1</f>
        <v>1</v>
      </c>
      <c r="M35" s="40">
        <f>1+5+2</f>
        <v>8</v>
      </c>
      <c r="N35" s="40">
        <f>1+2</f>
        <v>3</v>
      </c>
      <c r="O35" s="4">
        <f t="shared" si="6"/>
        <v>76</v>
      </c>
    </row>
    <row r="36" spans="1:15" ht="33" customHeight="1" x14ac:dyDescent="0.25">
      <c r="A36" s="32">
        <f t="shared" si="7"/>
        <v>4.6999999999999975</v>
      </c>
      <c r="B36" s="24" t="s">
        <v>192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40">
        <f>0</f>
        <v>0</v>
      </c>
      <c r="I36" s="40">
        <v>0</v>
      </c>
      <c r="J36" s="40">
        <f>0</f>
        <v>0</v>
      </c>
      <c r="K36" s="36">
        <v>0</v>
      </c>
      <c r="L36" s="40">
        <v>0</v>
      </c>
      <c r="M36" s="40">
        <v>0</v>
      </c>
      <c r="N36" s="36">
        <v>0</v>
      </c>
      <c r="O36" s="4">
        <f t="shared" si="6"/>
        <v>0</v>
      </c>
    </row>
    <row r="37" spans="1:15" ht="33" customHeight="1" x14ac:dyDescent="0.25">
      <c r="A37" s="33">
        <f>+A29+1</f>
        <v>5</v>
      </c>
      <c r="B37" s="26" t="s">
        <v>251</v>
      </c>
      <c r="C37" s="5"/>
      <c r="D37" s="7"/>
      <c r="E37" s="7"/>
      <c r="F37" s="7"/>
      <c r="G37" s="7"/>
      <c r="H37" s="38"/>
      <c r="I37" s="38"/>
      <c r="J37" s="38"/>
      <c r="K37" s="38"/>
      <c r="L37" s="38"/>
      <c r="M37" s="38"/>
      <c r="N37" s="38"/>
      <c r="O37" s="7"/>
    </row>
    <row r="38" spans="1:15" ht="33" customHeight="1" x14ac:dyDescent="0.25">
      <c r="A38" s="32">
        <f>+A37+0.1</f>
        <v>5.0999999999999996</v>
      </c>
      <c r="B38" s="24" t="s">
        <v>203</v>
      </c>
      <c r="C38" s="22">
        <v>64</v>
      </c>
      <c r="D38" s="22">
        <v>70</v>
      </c>
      <c r="E38" s="22">
        <v>49</v>
      </c>
      <c r="F38" s="22">
        <v>38</v>
      </c>
      <c r="G38" s="22">
        <v>101</v>
      </c>
      <c r="H38" s="40">
        <f>4+38</f>
        <v>42</v>
      </c>
      <c r="I38" s="40">
        <f>4+13</f>
        <v>17</v>
      </c>
      <c r="J38" s="40">
        <f>1+33+3</f>
        <v>37</v>
      </c>
      <c r="K38" s="40">
        <v>27</v>
      </c>
      <c r="L38" s="40">
        <f>4+181</f>
        <v>185</v>
      </c>
      <c r="M38" s="40">
        <f>4+1</f>
        <v>5</v>
      </c>
      <c r="N38" s="40">
        <f>1+4+12</f>
        <v>17</v>
      </c>
      <c r="O38" s="4">
        <f t="shared" ref="O38:O40" si="8">SUM(C38:N38)</f>
        <v>652</v>
      </c>
    </row>
    <row r="39" spans="1:15" ht="33" customHeight="1" x14ac:dyDescent="0.25">
      <c r="A39" s="32">
        <f t="shared" ref="A39:A40" si="9">+A38+0.1</f>
        <v>5.1999999999999993</v>
      </c>
      <c r="B39" s="24" t="s">
        <v>204</v>
      </c>
      <c r="C39" s="22">
        <v>37</v>
      </c>
      <c r="D39" s="22">
        <v>45</v>
      </c>
      <c r="E39" s="22">
        <v>59</v>
      </c>
      <c r="F39" s="22">
        <v>6</v>
      </c>
      <c r="G39" s="22">
        <v>37</v>
      </c>
      <c r="H39" s="40">
        <f>22</f>
        <v>22</v>
      </c>
      <c r="I39" s="40">
        <f>19</f>
        <v>19</v>
      </c>
      <c r="J39" s="40">
        <f>16</f>
        <v>16</v>
      </c>
      <c r="K39" s="40">
        <v>8</v>
      </c>
      <c r="L39" s="40">
        <f>19</f>
        <v>19</v>
      </c>
      <c r="M39" s="40">
        <f>112</f>
        <v>112</v>
      </c>
      <c r="N39" s="40">
        <f>14</f>
        <v>14</v>
      </c>
      <c r="O39" s="4">
        <f t="shared" si="8"/>
        <v>394</v>
      </c>
    </row>
    <row r="40" spans="1:15" ht="33" customHeight="1" x14ac:dyDescent="0.25">
      <c r="A40" s="32">
        <f t="shared" si="9"/>
        <v>5.2999999999999989</v>
      </c>
      <c r="B40" s="24" t="s">
        <v>205</v>
      </c>
      <c r="C40" s="22">
        <v>142</v>
      </c>
      <c r="D40" s="22">
        <v>113</v>
      </c>
      <c r="E40" s="22">
        <v>181</v>
      </c>
      <c r="F40" s="22">
        <v>79</v>
      </c>
      <c r="G40" s="22">
        <v>241</v>
      </c>
      <c r="H40" s="40">
        <f>19+55+24+8+64+11</f>
        <v>181</v>
      </c>
      <c r="I40" s="40">
        <f>21+19+30+10+6+47</f>
        <v>133</v>
      </c>
      <c r="J40" s="40">
        <f>1+12+67+22+34</f>
        <v>136</v>
      </c>
      <c r="K40" s="40">
        <v>169</v>
      </c>
      <c r="L40" s="40">
        <f>15+13+19+63+35+10</f>
        <v>155</v>
      </c>
      <c r="M40" s="40">
        <f>17+14+107+16+6+1</f>
        <v>161</v>
      </c>
      <c r="N40" s="36">
        <f>22+11+5+8+4+1</f>
        <v>51</v>
      </c>
      <c r="O40" s="4">
        <f t="shared" si="8"/>
        <v>1742</v>
      </c>
    </row>
    <row r="41" spans="1:15" ht="33" customHeight="1" x14ac:dyDescent="0.25">
      <c r="A41" s="33">
        <f>+A37+1</f>
        <v>6</v>
      </c>
      <c r="B41" s="26" t="s">
        <v>202</v>
      </c>
      <c r="C41" s="5"/>
      <c r="D41" s="7"/>
      <c r="E41" s="7"/>
      <c r="F41" s="7"/>
      <c r="G41" s="7"/>
      <c r="H41" s="38"/>
      <c r="I41" s="38"/>
      <c r="J41" s="38"/>
      <c r="K41" s="38"/>
      <c r="L41" s="38"/>
      <c r="M41" s="38"/>
      <c r="N41" s="38"/>
      <c r="O41" s="7"/>
    </row>
    <row r="42" spans="1:15" ht="33" customHeight="1" x14ac:dyDescent="0.25">
      <c r="A42" s="32">
        <f>+A41+0.1</f>
        <v>6.1</v>
      </c>
      <c r="B42" s="24" t="s">
        <v>206</v>
      </c>
      <c r="C42" s="22">
        <v>2514</v>
      </c>
      <c r="D42" s="22">
        <v>2872</v>
      </c>
      <c r="E42" s="22">
        <v>2897</v>
      </c>
      <c r="F42" s="22">
        <v>2600</v>
      </c>
      <c r="G42" s="22">
        <v>2522</v>
      </c>
      <c r="H42" s="40">
        <f>2696</f>
        <v>2696</v>
      </c>
      <c r="I42" s="40">
        <f>2122</f>
        <v>2122</v>
      </c>
      <c r="J42" s="40">
        <f>2274</f>
        <v>2274</v>
      </c>
      <c r="K42" s="40">
        <v>2115</v>
      </c>
      <c r="L42" s="40">
        <f>2135</f>
        <v>2135</v>
      </c>
      <c r="M42" s="40">
        <f>1604</f>
        <v>1604</v>
      </c>
      <c r="N42" s="40">
        <v>1811</v>
      </c>
      <c r="O42" s="4">
        <f t="shared" ref="O42:O78" si="10">SUM(C42:N42)</f>
        <v>28162</v>
      </c>
    </row>
    <row r="43" spans="1:15" ht="33" customHeight="1" x14ac:dyDescent="0.25">
      <c r="A43" s="32">
        <f t="shared" ref="A43:A45" si="11">+A42+0.1</f>
        <v>6.1999999999999993</v>
      </c>
      <c r="B43" s="24" t="s">
        <v>207</v>
      </c>
      <c r="C43" s="22">
        <v>754</v>
      </c>
      <c r="D43" s="22">
        <v>885</v>
      </c>
      <c r="E43" s="22">
        <v>1101</v>
      </c>
      <c r="F43" s="22">
        <v>880</v>
      </c>
      <c r="G43" s="22">
        <v>1049</v>
      </c>
      <c r="H43" s="40">
        <f>959</f>
        <v>959</v>
      </c>
      <c r="I43" s="40">
        <f>969</f>
        <v>969</v>
      </c>
      <c r="J43" s="40">
        <f>879</f>
        <v>879</v>
      </c>
      <c r="K43" s="40">
        <v>1053</v>
      </c>
      <c r="L43" s="40">
        <f>1199</f>
        <v>1199</v>
      </c>
      <c r="M43" s="40">
        <v>1338</v>
      </c>
      <c r="N43" s="36">
        <v>1189</v>
      </c>
      <c r="O43" s="4">
        <f t="shared" si="10"/>
        <v>12255</v>
      </c>
    </row>
    <row r="44" spans="1:15" ht="33" customHeight="1" x14ac:dyDescent="0.25">
      <c r="A44" s="32">
        <f t="shared" si="11"/>
        <v>6.2999999999999989</v>
      </c>
      <c r="B44" s="24" t="s">
        <v>208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">
        <f t="shared" si="10"/>
        <v>0</v>
      </c>
    </row>
    <row r="45" spans="1:15" ht="33" customHeight="1" x14ac:dyDescent="0.25">
      <c r="A45" s="35">
        <f t="shared" si="11"/>
        <v>6.3999999999999986</v>
      </c>
      <c r="B45" s="28" t="s">
        <v>61</v>
      </c>
      <c r="C45" s="4">
        <v>3268</v>
      </c>
      <c r="D45" s="4">
        <v>3757</v>
      </c>
      <c r="E45" s="4">
        <v>3998</v>
      </c>
      <c r="F45" s="4">
        <v>3480</v>
      </c>
      <c r="G45" s="4">
        <v>3571</v>
      </c>
      <c r="H45" s="4">
        <f t="shared" ref="H45:J45" si="12">SUM(H42:H44)</f>
        <v>3655</v>
      </c>
      <c r="I45" s="4">
        <f t="shared" si="12"/>
        <v>3091</v>
      </c>
      <c r="J45" s="4">
        <f t="shared" si="12"/>
        <v>3153</v>
      </c>
      <c r="K45" s="4">
        <v>3168</v>
      </c>
      <c r="L45" s="4">
        <f t="shared" ref="L45:N45" si="13">SUM(L42:L44)</f>
        <v>3334</v>
      </c>
      <c r="M45" s="4">
        <f t="shared" si="13"/>
        <v>2942</v>
      </c>
      <c r="N45" s="4">
        <f t="shared" si="13"/>
        <v>3000</v>
      </c>
      <c r="O45" s="4">
        <f>SUM(C45:N45)</f>
        <v>40417</v>
      </c>
    </row>
    <row r="46" spans="1:15" ht="33" customHeight="1" x14ac:dyDescent="0.25">
      <c r="A46" s="33">
        <f>+A41+1</f>
        <v>7</v>
      </c>
      <c r="B46" s="26" t="s">
        <v>209</v>
      </c>
      <c r="C46" s="5"/>
      <c r="D46" s="7"/>
      <c r="E46" s="7"/>
      <c r="F46" s="7"/>
      <c r="G46" s="7"/>
      <c r="H46" s="38"/>
      <c r="I46" s="38"/>
      <c r="J46" s="38"/>
      <c r="K46" s="38"/>
      <c r="L46" s="38"/>
      <c r="M46" s="38"/>
      <c r="N46" s="38"/>
      <c r="O46" s="7"/>
    </row>
    <row r="47" spans="1:15" ht="33" customHeight="1" x14ac:dyDescent="0.25">
      <c r="A47" s="32">
        <f>+A46+0.1</f>
        <v>7.1</v>
      </c>
      <c r="B47" s="24" t="s">
        <v>206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">
        <f t="shared" si="10"/>
        <v>0</v>
      </c>
    </row>
    <row r="48" spans="1:15" ht="33" customHeight="1" x14ac:dyDescent="0.25">
      <c r="A48" s="32">
        <f t="shared" ref="A48:A50" si="14">+A47+0.1</f>
        <v>7.1999999999999993</v>
      </c>
      <c r="B48" s="24" t="s">
        <v>207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">
        <f t="shared" si="10"/>
        <v>0</v>
      </c>
    </row>
    <row r="49" spans="1:15" ht="33" customHeight="1" x14ac:dyDescent="0.25">
      <c r="A49" s="32">
        <f t="shared" si="14"/>
        <v>7.2999999999999989</v>
      </c>
      <c r="B49" s="24" t="s">
        <v>208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">
        <f t="shared" si="10"/>
        <v>0</v>
      </c>
    </row>
    <row r="50" spans="1:15" ht="33" customHeight="1" x14ac:dyDescent="0.25">
      <c r="A50" s="35">
        <f t="shared" si="14"/>
        <v>7.3999999999999986</v>
      </c>
      <c r="B50" s="15" t="s">
        <v>61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ref="H50:I50" si="15">SUM(H47:H49)</f>
        <v>0</v>
      </c>
      <c r="I50" s="4">
        <f t="shared" si="15"/>
        <v>0</v>
      </c>
      <c r="J50" s="4">
        <f t="shared" ref="J50" si="16">SUM(J47:J49)</f>
        <v>0</v>
      </c>
      <c r="K50" s="4">
        <v>0</v>
      </c>
      <c r="L50" s="4">
        <f t="shared" ref="L50" si="17">SUM(L47:L49)</f>
        <v>0</v>
      </c>
      <c r="M50" s="4">
        <f t="shared" ref="M50:N50" si="18">SUM(M47:M49)</f>
        <v>0</v>
      </c>
      <c r="N50" s="4">
        <f t="shared" si="18"/>
        <v>0</v>
      </c>
      <c r="O50" s="4">
        <f>SUM(C50:N50)</f>
        <v>0</v>
      </c>
    </row>
    <row r="51" spans="1:15" ht="33" customHeight="1" x14ac:dyDescent="0.25">
      <c r="A51" s="33">
        <f>+A46+1</f>
        <v>8</v>
      </c>
      <c r="B51" s="26" t="s">
        <v>252</v>
      </c>
      <c r="C51" s="5"/>
      <c r="D51" s="7"/>
      <c r="E51" s="7"/>
      <c r="F51" s="7"/>
      <c r="G51" s="7"/>
      <c r="H51" s="38"/>
      <c r="I51" s="38"/>
      <c r="J51" s="38"/>
      <c r="K51" s="38"/>
      <c r="L51" s="38"/>
      <c r="M51" s="38"/>
      <c r="N51" s="38"/>
      <c r="O51" s="7"/>
    </row>
    <row r="52" spans="1:15" ht="33" customHeight="1" x14ac:dyDescent="0.25">
      <c r="A52" s="32">
        <f>+A51+0.1</f>
        <v>8.1</v>
      </c>
      <c r="B52" s="24" t="s">
        <v>206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">
        <f t="shared" si="10"/>
        <v>0</v>
      </c>
    </row>
    <row r="53" spans="1:15" ht="33" customHeight="1" x14ac:dyDescent="0.25">
      <c r="A53" s="32">
        <f t="shared" ref="A53:A55" si="19">+A52+0.1</f>
        <v>8.1999999999999993</v>
      </c>
      <c r="B53" s="24" t="s">
        <v>207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">
        <f t="shared" si="10"/>
        <v>0</v>
      </c>
    </row>
    <row r="54" spans="1:15" ht="33" customHeight="1" x14ac:dyDescent="0.25">
      <c r="A54" s="32">
        <f t="shared" si="19"/>
        <v>8.2999999999999989</v>
      </c>
      <c r="B54" s="24" t="s">
        <v>208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">
        <f t="shared" si="10"/>
        <v>0</v>
      </c>
    </row>
    <row r="55" spans="1:15" ht="33" customHeight="1" x14ac:dyDescent="0.25">
      <c r="A55" s="35">
        <f t="shared" si="19"/>
        <v>8.3999999999999986</v>
      </c>
      <c r="B55" s="15" t="s">
        <v>61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ref="H55" si="20">SUM(H52:H54)</f>
        <v>0</v>
      </c>
      <c r="I55" s="4">
        <f t="shared" ref="I55:J55" si="21">SUM(I52:I54)</f>
        <v>0</v>
      </c>
      <c r="J55" s="4">
        <f t="shared" si="21"/>
        <v>0</v>
      </c>
      <c r="K55" s="4">
        <v>0</v>
      </c>
      <c r="L55" s="4">
        <f t="shared" ref="L55:N55" si="22">SUM(L52:L54)</f>
        <v>0</v>
      </c>
      <c r="M55" s="4">
        <f t="shared" si="22"/>
        <v>0</v>
      </c>
      <c r="N55" s="4">
        <f t="shared" si="22"/>
        <v>0</v>
      </c>
      <c r="O55" s="4">
        <f>SUM(C55:N55)</f>
        <v>0</v>
      </c>
    </row>
    <row r="56" spans="1:15" ht="33" customHeight="1" x14ac:dyDescent="0.25">
      <c r="A56" s="33">
        <f>+A51+1</f>
        <v>9</v>
      </c>
      <c r="B56" s="26" t="s">
        <v>253</v>
      </c>
      <c r="C56" s="5"/>
      <c r="D56" s="7"/>
      <c r="E56" s="7"/>
      <c r="F56" s="7"/>
      <c r="G56" s="7"/>
      <c r="H56" s="38"/>
      <c r="I56" s="38"/>
      <c r="J56" s="38"/>
      <c r="K56" s="38"/>
      <c r="L56" s="38"/>
      <c r="M56" s="38"/>
      <c r="N56" s="38"/>
      <c r="O56" s="7"/>
    </row>
    <row r="57" spans="1:15" ht="33" customHeight="1" x14ac:dyDescent="0.25">
      <c r="A57" s="32">
        <f>+A56+0.1</f>
        <v>9.1</v>
      </c>
      <c r="B57" s="24" t="s">
        <v>206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">
        <f>SUM(C57:N57)</f>
        <v>0</v>
      </c>
    </row>
    <row r="58" spans="1:15" ht="33" customHeight="1" x14ac:dyDescent="0.25">
      <c r="A58" s="32">
        <f t="shared" ref="A58:A59" si="23">+A57+0.1</f>
        <v>9.1999999999999993</v>
      </c>
      <c r="B58" s="24" t="s">
        <v>207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">
        <f>SUM(C58:N58)</f>
        <v>0</v>
      </c>
    </row>
    <row r="59" spans="1:15" ht="33" customHeight="1" x14ac:dyDescent="0.25">
      <c r="A59" s="32">
        <f t="shared" si="23"/>
        <v>9.2999999999999989</v>
      </c>
      <c r="B59" s="24" t="s">
        <v>208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">
        <f>SUM(C59:N59)</f>
        <v>0</v>
      </c>
    </row>
    <row r="60" spans="1:15" ht="33" customHeight="1" x14ac:dyDescent="0.25">
      <c r="A60" s="35">
        <f t="shared" ref="A60" si="24">+A59+0.01</f>
        <v>9.3099999999999987</v>
      </c>
      <c r="B60" s="15" t="s">
        <v>61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ref="H60" si="25">SUM(H57:H59)</f>
        <v>0</v>
      </c>
      <c r="I60" s="4">
        <f t="shared" ref="I60:J60" si="26">SUM(I57:I59)</f>
        <v>0</v>
      </c>
      <c r="J60" s="4">
        <f t="shared" si="26"/>
        <v>0</v>
      </c>
      <c r="K60" s="4">
        <v>0</v>
      </c>
      <c r="L60" s="4">
        <f t="shared" ref="L60:N60" si="27">SUM(L57:L59)</f>
        <v>0</v>
      </c>
      <c r="M60" s="4">
        <f t="shared" si="27"/>
        <v>0</v>
      </c>
      <c r="N60" s="4">
        <f t="shared" si="27"/>
        <v>0</v>
      </c>
      <c r="O60" s="4">
        <f>SUM(C60:N60)</f>
        <v>0</v>
      </c>
    </row>
    <row r="61" spans="1:15" ht="33" customHeight="1" x14ac:dyDescent="0.25">
      <c r="A61" s="33">
        <f>+A56+1</f>
        <v>10</v>
      </c>
      <c r="B61" s="26" t="s">
        <v>15</v>
      </c>
      <c r="C61" s="5"/>
      <c r="D61" s="7"/>
      <c r="E61" s="7"/>
      <c r="F61" s="7"/>
      <c r="G61" s="7"/>
      <c r="H61" s="38"/>
      <c r="I61" s="38"/>
      <c r="J61" s="38"/>
      <c r="K61" s="38"/>
      <c r="L61" s="38"/>
      <c r="M61" s="38"/>
      <c r="N61" s="38"/>
      <c r="O61" s="7"/>
    </row>
    <row r="62" spans="1:15" ht="33" customHeight="1" x14ac:dyDescent="0.25">
      <c r="A62" s="32">
        <f>+A61+0.1</f>
        <v>10.1</v>
      </c>
      <c r="B62" s="24" t="s">
        <v>206</v>
      </c>
      <c r="C62" s="29">
        <v>180650</v>
      </c>
      <c r="D62" s="29">
        <v>201850</v>
      </c>
      <c r="E62" s="29">
        <v>247500</v>
      </c>
      <c r="F62" s="29">
        <v>235870</v>
      </c>
      <c r="G62" s="29">
        <v>179920</v>
      </c>
      <c r="H62" s="41">
        <v>236750</v>
      </c>
      <c r="I62" s="42">
        <f>130534.4</f>
        <v>130534.39999999999</v>
      </c>
      <c r="J62" s="42">
        <f>86200</f>
        <v>86200</v>
      </c>
      <c r="K62" s="29">
        <v>99100</v>
      </c>
      <c r="L62" s="42">
        <f>77200</f>
        <v>77200</v>
      </c>
      <c r="M62" s="29">
        <f>52200</f>
        <v>52200</v>
      </c>
      <c r="N62" s="29">
        <f>95500</f>
        <v>95500</v>
      </c>
      <c r="O62" s="30">
        <f>SUM(C62:N62)</f>
        <v>1823274.4</v>
      </c>
    </row>
    <row r="63" spans="1:15" ht="33" customHeight="1" x14ac:dyDescent="0.25">
      <c r="A63" s="32">
        <f t="shared" ref="A63:A65" si="28">+A62+0.1</f>
        <v>10.199999999999999</v>
      </c>
      <c r="B63" s="24" t="s">
        <v>207</v>
      </c>
      <c r="C63" s="29">
        <v>36650</v>
      </c>
      <c r="D63" s="29">
        <v>46650</v>
      </c>
      <c r="E63" s="29">
        <v>32700</v>
      </c>
      <c r="F63" s="29">
        <v>45050</v>
      </c>
      <c r="G63" s="29">
        <v>56750</v>
      </c>
      <c r="H63" s="42">
        <v>27600</v>
      </c>
      <c r="I63" s="42">
        <f>17900</f>
        <v>17900</v>
      </c>
      <c r="J63" s="42">
        <f>15600</f>
        <v>15600</v>
      </c>
      <c r="K63" s="29">
        <v>16900</v>
      </c>
      <c r="L63" s="42">
        <f>17700</f>
        <v>17700</v>
      </c>
      <c r="M63" s="29">
        <v>19950</v>
      </c>
      <c r="N63" s="52">
        <v>23500</v>
      </c>
      <c r="O63" s="30">
        <f>SUM(C63:N63)</f>
        <v>356950</v>
      </c>
    </row>
    <row r="64" spans="1:15" ht="33" customHeight="1" x14ac:dyDescent="0.25">
      <c r="A64" s="32">
        <f t="shared" si="28"/>
        <v>10.299999999999999</v>
      </c>
      <c r="B64" s="24" t="s">
        <v>208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42">
        <v>0</v>
      </c>
      <c r="I64" s="42">
        <v>0</v>
      </c>
      <c r="J64" s="42">
        <v>0</v>
      </c>
      <c r="K64" s="29">
        <v>0</v>
      </c>
      <c r="L64" s="42">
        <v>0</v>
      </c>
      <c r="M64" s="29">
        <v>0</v>
      </c>
      <c r="N64" s="29">
        <v>0</v>
      </c>
      <c r="O64" s="30">
        <f>SUM(C64:N64)</f>
        <v>0</v>
      </c>
    </row>
    <row r="65" spans="1:15" ht="33" customHeight="1" x14ac:dyDescent="0.25">
      <c r="A65" s="35">
        <f t="shared" si="28"/>
        <v>10.399999999999999</v>
      </c>
      <c r="B65" s="15" t="s">
        <v>61</v>
      </c>
      <c r="C65" s="20">
        <v>217300</v>
      </c>
      <c r="D65" s="20">
        <v>248500</v>
      </c>
      <c r="E65" s="20">
        <v>280200</v>
      </c>
      <c r="F65" s="20">
        <v>280920</v>
      </c>
      <c r="G65" s="20">
        <v>236670</v>
      </c>
      <c r="H65" s="43">
        <f t="shared" ref="H65:I65" si="29">SUM(H62:H64)</f>
        <v>264350</v>
      </c>
      <c r="I65" s="43">
        <f t="shared" si="29"/>
        <v>148434.4</v>
      </c>
      <c r="J65" s="43">
        <f t="shared" ref="J65" si="30">SUM(J62:J64)</f>
        <v>101800</v>
      </c>
      <c r="K65" s="20">
        <v>116000</v>
      </c>
      <c r="L65" s="43">
        <f t="shared" ref="L65:N65" si="31">SUM(L62:L64)</f>
        <v>94900</v>
      </c>
      <c r="M65" s="43">
        <f t="shared" si="31"/>
        <v>72150</v>
      </c>
      <c r="N65" s="43">
        <f t="shared" si="31"/>
        <v>119000</v>
      </c>
      <c r="O65" s="13">
        <f>SUM(C65:N65)</f>
        <v>2180224.4</v>
      </c>
    </row>
    <row r="66" spans="1:15" ht="33" customHeight="1" x14ac:dyDescent="0.25">
      <c r="A66" s="33">
        <f>+A61+1</f>
        <v>11</v>
      </c>
      <c r="B66" s="26" t="s">
        <v>215</v>
      </c>
      <c r="C66" s="5"/>
      <c r="D66" s="7"/>
      <c r="E66" s="7"/>
      <c r="F66" s="7"/>
      <c r="G66" s="7"/>
      <c r="H66" s="38"/>
      <c r="I66" s="38"/>
      <c r="J66" s="38"/>
      <c r="K66" s="38"/>
      <c r="L66" s="38"/>
      <c r="M66" s="38"/>
      <c r="N66" s="38"/>
      <c r="O66" s="7"/>
    </row>
    <row r="67" spans="1:15" ht="46.5" customHeight="1" x14ac:dyDescent="0.25">
      <c r="A67" s="32">
        <f>+A66+0.1</f>
        <v>11.1</v>
      </c>
      <c r="B67" s="24" t="s">
        <v>214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">
        <f t="shared" si="10"/>
        <v>0</v>
      </c>
    </row>
    <row r="68" spans="1:15" ht="46.5" customHeight="1" x14ac:dyDescent="0.25">
      <c r="A68" s="32">
        <f t="shared" ref="A68:A71" si="32">+A67+0.1</f>
        <v>11.2</v>
      </c>
      <c r="B68" s="24" t="s">
        <v>213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">
        <f t="shared" si="10"/>
        <v>0</v>
      </c>
    </row>
    <row r="69" spans="1:15" ht="46.5" customHeight="1" x14ac:dyDescent="0.25">
      <c r="A69" s="32">
        <f t="shared" si="32"/>
        <v>11.299999999999999</v>
      </c>
      <c r="B69" s="24" t="s">
        <v>212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">
        <f t="shared" si="10"/>
        <v>0</v>
      </c>
    </row>
    <row r="70" spans="1:15" ht="46.5" customHeight="1" x14ac:dyDescent="0.25">
      <c r="A70" s="32">
        <f t="shared" si="32"/>
        <v>11.399999999999999</v>
      </c>
      <c r="B70" s="24" t="s">
        <v>211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">
        <f t="shared" si="10"/>
        <v>0</v>
      </c>
    </row>
    <row r="71" spans="1:15" ht="46.5" customHeight="1" x14ac:dyDescent="0.25">
      <c r="A71" s="32">
        <f t="shared" si="32"/>
        <v>11.499999999999998</v>
      </c>
      <c r="B71" s="24" t="s">
        <v>210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">
        <f t="shared" si="10"/>
        <v>0</v>
      </c>
    </row>
    <row r="72" spans="1:15" ht="52.5" customHeight="1" x14ac:dyDescent="0.25">
      <c r="A72" s="33">
        <f>+A66+1</f>
        <v>12</v>
      </c>
      <c r="B72" s="26" t="s">
        <v>230</v>
      </c>
      <c r="C72" s="5"/>
      <c r="D72" s="7"/>
      <c r="E72" s="7"/>
      <c r="F72" s="7"/>
      <c r="G72" s="7"/>
      <c r="H72" s="38"/>
      <c r="I72" s="38"/>
      <c r="J72" s="38"/>
      <c r="K72" s="38"/>
      <c r="L72" s="38"/>
      <c r="M72" s="38"/>
      <c r="N72" s="38"/>
      <c r="O72" s="7"/>
    </row>
    <row r="73" spans="1:15" ht="45" customHeight="1" x14ac:dyDescent="0.25">
      <c r="A73" s="32">
        <f>+A72+0.1</f>
        <v>12.1</v>
      </c>
      <c r="B73" s="24" t="s">
        <v>221</v>
      </c>
      <c r="C73" s="22">
        <v>3</v>
      </c>
      <c r="D73" s="22">
        <v>0</v>
      </c>
      <c r="E73" s="22">
        <v>0</v>
      </c>
      <c r="F73" s="22">
        <v>0</v>
      </c>
      <c r="G73" s="22">
        <v>0</v>
      </c>
      <c r="H73" s="36">
        <v>0</v>
      </c>
      <c r="I73" s="40">
        <v>7</v>
      </c>
      <c r="J73" s="40">
        <v>8</v>
      </c>
      <c r="K73" s="36">
        <v>5</v>
      </c>
      <c r="L73" s="40">
        <v>0</v>
      </c>
      <c r="M73" s="40">
        <v>0</v>
      </c>
      <c r="N73" s="36">
        <v>0</v>
      </c>
      <c r="O73" s="4">
        <f t="shared" si="10"/>
        <v>23</v>
      </c>
    </row>
    <row r="74" spans="1:15" ht="45" customHeight="1" x14ac:dyDescent="0.25">
      <c r="A74" s="32">
        <f>+A73+0.1</f>
        <v>12.2</v>
      </c>
      <c r="B74" s="24" t="s">
        <v>222</v>
      </c>
      <c r="C74" s="22">
        <v>2</v>
      </c>
      <c r="D74" s="22">
        <v>0</v>
      </c>
      <c r="E74" s="22">
        <v>0</v>
      </c>
      <c r="F74" s="22">
        <v>0</v>
      </c>
      <c r="G74" s="22">
        <v>0</v>
      </c>
      <c r="H74" s="40">
        <v>0</v>
      </c>
      <c r="I74" s="40">
        <v>0</v>
      </c>
      <c r="J74" s="40">
        <v>0</v>
      </c>
      <c r="K74" s="36">
        <v>0</v>
      </c>
      <c r="L74" s="40">
        <v>0</v>
      </c>
      <c r="M74" s="40">
        <v>0</v>
      </c>
      <c r="N74" s="36">
        <v>9</v>
      </c>
      <c r="O74" s="4">
        <f t="shared" si="10"/>
        <v>11</v>
      </c>
    </row>
    <row r="75" spans="1:15" ht="33" customHeight="1" x14ac:dyDescent="0.25">
      <c r="A75" s="33">
        <f>+A72+1</f>
        <v>13</v>
      </c>
      <c r="B75" s="26" t="s">
        <v>223</v>
      </c>
      <c r="C75" s="5"/>
      <c r="D75" s="7"/>
      <c r="E75" s="7"/>
      <c r="F75" s="7"/>
      <c r="G75" s="7"/>
      <c r="H75" s="38"/>
      <c r="I75" s="38"/>
      <c r="J75" s="38"/>
      <c r="K75" s="38"/>
      <c r="L75" s="38"/>
      <c r="M75" s="38"/>
      <c r="N75" s="38"/>
      <c r="O75" s="7"/>
    </row>
    <row r="76" spans="1:15" ht="45" customHeight="1" x14ac:dyDescent="0.25">
      <c r="A76" s="32">
        <f>+A75+0.1</f>
        <v>13.1</v>
      </c>
      <c r="B76" s="24" t="s">
        <v>224</v>
      </c>
      <c r="C76" s="22">
        <v>906</v>
      </c>
      <c r="D76" s="22">
        <v>498</v>
      </c>
      <c r="E76" s="22">
        <v>271</v>
      </c>
      <c r="F76" s="22">
        <v>138</v>
      </c>
      <c r="G76" s="22">
        <v>136</v>
      </c>
      <c r="H76" s="40">
        <f>18+127</f>
        <v>145</v>
      </c>
      <c r="I76" s="45">
        <f>13+93</f>
        <v>106</v>
      </c>
      <c r="J76" s="40">
        <f>15+90</f>
        <v>105</v>
      </c>
      <c r="K76" s="40">
        <v>115</v>
      </c>
      <c r="L76" s="40">
        <f>144+27+199+3</f>
        <v>373</v>
      </c>
      <c r="M76" s="40">
        <f>25+76+2</f>
        <v>103</v>
      </c>
      <c r="N76" s="40">
        <f>58+23</f>
        <v>81</v>
      </c>
      <c r="O76" s="4">
        <f t="shared" si="10"/>
        <v>2977</v>
      </c>
    </row>
    <row r="77" spans="1:15" ht="45" customHeight="1" x14ac:dyDescent="0.25">
      <c r="A77" s="32">
        <f t="shared" ref="A77:A84" si="33">+A76+0.1</f>
        <v>13.2</v>
      </c>
      <c r="B77" s="24" t="s">
        <v>216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">
        <f t="shared" si="10"/>
        <v>0</v>
      </c>
    </row>
    <row r="78" spans="1:15" ht="45" customHeight="1" x14ac:dyDescent="0.25">
      <c r="A78" s="32">
        <f t="shared" si="33"/>
        <v>13.299999999999999</v>
      </c>
      <c r="B78" s="24" t="s">
        <v>225</v>
      </c>
      <c r="C78" s="22">
        <v>95</v>
      </c>
      <c r="D78" s="22">
        <v>333</v>
      </c>
      <c r="E78" s="22">
        <v>263</v>
      </c>
      <c r="F78" s="22">
        <v>140</v>
      </c>
      <c r="G78" s="22">
        <v>536</v>
      </c>
      <c r="H78" s="40">
        <f>1+151</f>
        <v>152</v>
      </c>
      <c r="I78" s="45">
        <f>17+291</f>
        <v>308</v>
      </c>
      <c r="J78" s="40">
        <f>300</f>
        <v>300</v>
      </c>
      <c r="K78" s="40">
        <v>60</v>
      </c>
      <c r="L78" s="40">
        <f>116+12+9</f>
        <v>137</v>
      </c>
      <c r="M78" s="40">
        <f>64+23</f>
        <v>87</v>
      </c>
      <c r="N78" s="40">
        <f>166+21</f>
        <v>187</v>
      </c>
      <c r="O78" s="4">
        <f t="shared" si="10"/>
        <v>2598</v>
      </c>
    </row>
    <row r="79" spans="1:15" ht="45" customHeight="1" x14ac:dyDescent="0.25">
      <c r="A79" s="32">
        <f t="shared" si="33"/>
        <v>13.399999999999999</v>
      </c>
      <c r="B79" s="24" t="s">
        <v>226</v>
      </c>
      <c r="C79" s="22">
        <v>15</v>
      </c>
      <c r="D79" s="22">
        <v>180</v>
      </c>
      <c r="E79" s="22">
        <v>143</v>
      </c>
      <c r="F79" s="22">
        <v>96</v>
      </c>
      <c r="G79" s="22">
        <v>454</v>
      </c>
      <c r="H79" s="40">
        <f>75</f>
        <v>75</v>
      </c>
      <c r="I79" s="40">
        <f>15+225</f>
        <v>240</v>
      </c>
      <c r="J79" s="40">
        <f>44+256</f>
        <v>300</v>
      </c>
      <c r="K79" s="40">
        <v>5</v>
      </c>
      <c r="L79" s="40">
        <f>17+11+7</f>
        <v>35</v>
      </c>
      <c r="M79" s="40">
        <f>63+7</f>
        <v>70</v>
      </c>
      <c r="N79" s="40">
        <f>147+21</f>
        <v>168</v>
      </c>
      <c r="O79" s="4">
        <f t="shared" ref="O79:O86" si="34">SUM(C79:N79)</f>
        <v>1781</v>
      </c>
    </row>
    <row r="80" spans="1:15" ht="45" customHeight="1" x14ac:dyDescent="0.25">
      <c r="A80" s="32">
        <f t="shared" si="33"/>
        <v>13.499999999999998</v>
      </c>
      <c r="B80" s="24" t="s">
        <v>227</v>
      </c>
      <c r="C80" s="22">
        <v>80</v>
      </c>
      <c r="D80" s="22">
        <v>153</v>
      </c>
      <c r="E80" s="22">
        <v>120</v>
      </c>
      <c r="F80" s="22">
        <v>44</v>
      </c>
      <c r="G80" s="22">
        <v>82</v>
      </c>
      <c r="H80" s="40">
        <f>1+76</f>
        <v>77</v>
      </c>
      <c r="I80" s="45">
        <f>2+66</f>
        <v>68</v>
      </c>
      <c r="J80" s="40">
        <f>1+44</f>
        <v>45</v>
      </c>
      <c r="K80" s="40">
        <v>55</v>
      </c>
      <c r="L80" s="40">
        <f>99+1+2</f>
        <v>102</v>
      </c>
      <c r="M80" s="40">
        <f>1+16</f>
        <v>17</v>
      </c>
      <c r="N80" s="40">
        <f>19</f>
        <v>19</v>
      </c>
      <c r="O80" s="4">
        <f t="shared" si="34"/>
        <v>862</v>
      </c>
    </row>
    <row r="81" spans="1:15" ht="45" customHeight="1" x14ac:dyDescent="0.25">
      <c r="A81" s="32">
        <f t="shared" si="33"/>
        <v>13.599999999999998</v>
      </c>
      <c r="B81" s="24" t="s">
        <v>217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">
        <f t="shared" si="34"/>
        <v>0</v>
      </c>
    </row>
    <row r="82" spans="1:15" ht="45" customHeight="1" x14ac:dyDescent="0.25">
      <c r="A82" s="32">
        <f t="shared" si="33"/>
        <v>13.699999999999998</v>
      </c>
      <c r="B82" s="24" t="s">
        <v>218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">
        <f t="shared" si="34"/>
        <v>0</v>
      </c>
    </row>
    <row r="83" spans="1:15" ht="45" customHeight="1" x14ac:dyDescent="0.25">
      <c r="A83" s="32">
        <f t="shared" si="33"/>
        <v>13.799999999999997</v>
      </c>
      <c r="B83" s="24" t="s">
        <v>219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">
        <f t="shared" si="34"/>
        <v>0</v>
      </c>
    </row>
    <row r="84" spans="1:15" ht="45" customHeight="1" x14ac:dyDescent="0.25">
      <c r="A84" s="32">
        <f t="shared" si="33"/>
        <v>13.899999999999997</v>
      </c>
      <c r="B84" s="24" t="s">
        <v>228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">
        <f t="shared" si="34"/>
        <v>0</v>
      </c>
    </row>
    <row r="85" spans="1:15" ht="45" customHeight="1" x14ac:dyDescent="0.25">
      <c r="A85" s="23">
        <v>13.1</v>
      </c>
      <c r="B85" s="24" t="s">
        <v>229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">
        <f t="shared" si="34"/>
        <v>0</v>
      </c>
    </row>
    <row r="86" spans="1:15" ht="45" customHeight="1" x14ac:dyDescent="0.25">
      <c r="A86" s="23">
        <v>13.11</v>
      </c>
      <c r="B86" s="24" t="s">
        <v>220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">
        <f t="shared" si="34"/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rowBreaks count="2" manualBreakCount="2">
    <brk id="29" max="14" man="1"/>
    <brk id="55" max="14" man="1"/>
  </rowBreaks>
  <ignoredErrors>
    <ignoredError sqref="A21 A29 A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18</vt:i4>
      </vt:variant>
    </vt:vector>
  </HeadingPairs>
  <TitlesOfParts>
    <vt:vector size="29" baseType="lpstr">
      <vt:lpstr>Hoja2</vt:lpstr>
      <vt:lpstr>Hoja3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'01'!Área_de_impresión</vt:lpstr>
      <vt:lpstr>'02'!Área_de_impresión</vt:lpstr>
      <vt:lpstr>'03'!Área_de_impresión</vt:lpstr>
      <vt:lpstr>'04'!Área_de_impresión</vt:lpstr>
      <vt:lpstr>'05'!Área_de_impresión</vt:lpstr>
      <vt:lpstr>'06'!Área_de_impresión</vt:lpstr>
      <vt:lpstr>'07'!Área_de_impresión</vt:lpstr>
      <vt:lpstr>'08'!Área_de_impresión</vt:lpstr>
      <vt:lpstr>'09'!Área_de_impresión</vt:lpstr>
      <vt:lpstr>'01'!Títulos_a_imprimir</vt:lpstr>
      <vt:lpstr>'02'!Títulos_a_imprimir</vt:lpstr>
      <vt:lpstr>'03'!Títulos_a_imprimir</vt:lpstr>
      <vt:lpstr>'04'!Títulos_a_imprimir</vt:lpstr>
      <vt:lpstr>'05'!Títulos_a_imprimir</vt:lpstr>
      <vt:lpstr>'06'!Títulos_a_imprimir</vt:lpstr>
      <vt:lpstr>'07'!Títulos_a_imprimir</vt:lpstr>
      <vt:lpstr>'08'!Títulos_a_imprimir</vt:lpstr>
      <vt:lpstr>'09'!Títulos_a_imprimir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2017-02-02T17:11:31Z</cp:lastPrinted>
  <dcterms:created xsi:type="dcterms:W3CDTF">2013-01-10T16:37:33Z</dcterms:created>
  <dcterms:modified xsi:type="dcterms:W3CDTF">2019-01-11T20:38:59Z</dcterms:modified>
</cp:coreProperties>
</file>